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4235" windowHeight="8700"/>
  </bookViews>
  <sheets>
    <sheet name="Лист2" sheetId="4" r:id="rId1"/>
  </sheets>
  <calcPr calcId="124519"/>
</workbook>
</file>

<file path=xl/calcChain.xml><?xml version="1.0" encoding="utf-8"?>
<calcChain xmlns="http://schemas.openxmlformats.org/spreadsheetml/2006/main">
  <c r="AB30" i="4"/>
  <c r="AB9" s="1"/>
  <c r="AC39"/>
  <c r="AB41"/>
  <c r="AB44"/>
  <c r="AA30"/>
  <c r="AA9" s="1"/>
  <c r="AC36"/>
  <c r="AC31"/>
  <c r="AC32"/>
  <c r="AC33"/>
  <c r="AC34"/>
  <c r="AC35"/>
  <c r="AC30" s="1"/>
  <c r="AC37"/>
  <c r="AC38"/>
  <c r="AC40"/>
  <c r="AC29"/>
  <c r="AC27" s="1"/>
  <c r="AC28"/>
  <c r="AB27"/>
  <c r="AA27"/>
  <c r="Y27"/>
  <c r="V27"/>
  <c r="P27"/>
  <c r="S27" s="1"/>
  <c r="E30"/>
  <c r="F30"/>
  <c r="G30"/>
  <c r="H30"/>
  <c r="I30"/>
  <c r="J30"/>
  <c r="K30"/>
  <c r="L30"/>
  <c r="M30"/>
  <c r="N30"/>
  <c r="O30"/>
  <c r="P30" s="1"/>
  <c r="R30"/>
  <c r="T30"/>
  <c r="U30"/>
  <c r="V30" s="1"/>
  <c r="X30"/>
  <c r="Z30"/>
  <c r="AB11"/>
  <c r="AC13"/>
  <c r="AC12"/>
  <c r="AC26"/>
  <c r="AC25"/>
  <c r="AB14" l="1"/>
  <c r="AC14" s="1"/>
  <c r="AC15"/>
  <c r="AC16"/>
  <c r="AC17"/>
  <c r="AC18"/>
  <c r="AB6"/>
  <c r="AB5" s="1"/>
  <c r="AC7"/>
  <c r="AC8"/>
  <c r="AC10"/>
  <c r="AC11"/>
  <c r="AC19"/>
  <c r="AC20"/>
  <c r="AC21"/>
  <c r="AC22"/>
  <c r="AC23"/>
  <c r="AC24"/>
  <c r="AC42"/>
  <c r="AC43"/>
  <c r="AC45"/>
  <c r="AC46"/>
  <c r="AC47"/>
  <c r="AC48"/>
  <c r="AC49"/>
  <c r="AC50"/>
  <c r="AC51"/>
  <c r="AC52"/>
  <c r="AC53"/>
  <c r="AC54"/>
  <c r="AC56"/>
  <c r="AC9" l="1"/>
  <c r="AA44"/>
  <c r="AA41" l="1"/>
  <c r="AC41" s="1"/>
  <c r="AC44"/>
  <c r="AA55"/>
  <c r="AC55" s="1"/>
  <c r="AA6"/>
  <c r="AC6" s="1"/>
  <c r="Z9"/>
  <c r="Y14"/>
  <c r="Z6"/>
  <c r="X44"/>
  <c r="Y10"/>
  <c r="Y19"/>
  <c r="Y31"/>
  <c r="Y33"/>
  <c r="Y35"/>
  <c r="Y37"/>
  <c r="Y38"/>
  <c r="X22"/>
  <c r="Y22" s="1"/>
  <c r="Y7"/>
  <c r="Y42"/>
  <c r="Y43"/>
  <c r="Y45"/>
  <c r="Y47"/>
  <c r="Y48"/>
  <c r="Y49"/>
  <c r="Y50"/>
  <c r="Y51"/>
  <c r="Y52"/>
  <c r="Y53"/>
  <c r="Y54"/>
  <c r="Y55"/>
  <c r="Y56"/>
  <c r="AA5" l="1"/>
  <c r="AC5" s="1"/>
  <c r="Z5"/>
  <c r="X9"/>
  <c r="X5" s="1"/>
  <c r="W6"/>
  <c r="Y6" l="1"/>
  <c r="V7"/>
  <c r="V10"/>
  <c r="V19"/>
  <c r="V31"/>
  <c r="V32"/>
  <c r="V33"/>
  <c r="V35"/>
  <c r="V42"/>
  <c r="V43"/>
  <c r="V45"/>
  <c r="V46"/>
  <c r="V47"/>
  <c r="V48"/>
  <c r="V49"/>
  <c r="V50"/>
  <c r="V51"/>
  <c r="V52"/>
  <c r="V53"/>
  <c r="V54"/>
  <c r="U9"/>
  <c r="T44" l="1"/>
  <c r="T41" s="1"/>
  <c r="U44"/>
  <c r="U41" s="1"/>
  <c r="Q44"/>
  <c r="Q41" s="1"/>
  <c r="R44"/>
  <c r="O44"/>
  <c r="O41" s="1"/>
  <c r="R6"/>
  <c r="U6"/>
  <c r="V6" l="1"/>
  <c r="V44"/>
  <c r="R9"/>
  <c r="V9" s="1"/>
  <c r="R41"/>
  <c r="V41" s="1"/>
  <c r="U5"/>
  <c r="T6" l="1"/>
  <c r="O9" l="1"/>
  <c r="J9"/>
  <c r="K9"/>
  <c r="L9"/>
  <c r="M9"/>
  <c r="N9"/>
  <c r="J44"/>
  <c r="K44"/>
  <c r="K41" s="1"/>
  <c r="L44"/>
  <c r="L41" s="1"/>
  <c r="M44"/>
  <c r="M41" s="1"/>
  <c r="N44"/>
  <c r="K5" l="1"/>
  <c r="M5"/>
  <c r="L5"/>
  <c r="O5"/>
  <c r="P7"/>
  <c r="S7" s="1"/>
  <c r="P10"/>
  <c r="S10" s="1"/>
  <c r="P19"/>
  <c r="S19" s="1"/>
  <c r="P31"/>
  <c r="S31" s="1"/>
  <c r="P32"/>
  <c r="S32" s="1"/>
  <c r="W32" s="1"/>
  <c r="W30" s="1"/>
  <c r="P33"/>
  <c r="S33" s="1"/>
  <c r="N41" s="1"/>
  <c r="N5" s="1"/>
  <c r="P35"/>
  <c r="S35" s="1"/>
  <c r="P42"/>
  <c r="P43"/>
  <c r="S43" s="1"/>
  <c r="P45"/>
  <c r="P46"/>
  <c r="S46" s="1"/>
  <c r="W46" s="1"/>
  <c r="Y46" s="1"/>
  <c r="P47"/>
  <c r="S47" s="1"/>
  <c r="P48"/>
  <c r="S48" s="1"/>
  <c r="P49"/>
  <c r="S49" s="1"/>
  <c r="P50"/>
  <c r="S50" s="1"/>
  <c r="P51"/>
  <c r="S51" s="1"/>
  <c r="P52"/>
  <c r="S52" s="1"/>
  <c r="P53"/>
  <c r="S53" s="1"/>
  <c r="P54"/>
  <c r="S54" s="1"/>
  <c r="I6"/>
  <c r="P6" s="1"/>
  <c r="H44"/>
  <c r="H41" s="1"/>
  <c r="I44"/>
  <c r="I41" s="1"/>
  <c r="H6"/>
  <c r="F5"/>
  <c r="E44"/>
  <c r="E41" s="1"/>
  <c r="S30" l="1"/>
  <c r="Y44"/>
  <c r="Y32"/>
  <c r="Y30" s="1"/>
  <c r="S42"/>
  <c r="R5"/>
  <c r="S6"/>
  <c r="S45"/>
  <c r="P44"/>
  <c r="P41" s="1"/>
  <c r="J41"/>
  <c r="P9"/>
  <c r="I9"/>
  <c r="G9"/>
  <c r="E9"/>
  <c r="G5"/>
  <c r="D49"/>
  <c r="D41"/>
  <c r="D42"/>
  <c r="D44"/>
  <c r="D45"/>
  <c r="D47"/>
  <c r="D48"/>
  <c r="D50"/>
  <c r="D51"/>
  <c r="D52"/>
  <c r="D5"/>
  <c r="Y41" l="1"/>
  <c r="Y9"/>
  <c r="W9"/>
  <c r="W44"/>
  <c r="S44"/>
  <c r="S41" s="1"/>
  <c r="V5"/>
  <c r="J5"/>
  <c r="S9"/>
  <c r="E5"/>
  <c r="Y5" l="1"/>
  <c r="W41"/>
  <c r="W5" s="1"/>
  <c r="Q5"/>
  <c r="P5"/>
  <c r="S5" s="1"/>
  <c r="I5"/>
  <c r="H9"/>
</calcChain>
</file>

<file path=xl/sharedStrings.xml><?xml version="1.0" encoding="utf-8"?>
<sst xmlns="http://schemas.openxmlformats.org/spreadsheetml/2006/main" count="132" uniqueCount="81">
  <si>
    <t>000 2 02 00000 00 0000 000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</si>
  <si>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</si>
  <si>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 ОТ ДРУГИХ БЮДЖЕТОВ БЮДЖЕТНОЙ СИСТЕМЫ РОССИЙСКОЙ ФЕДЕРАЦИИ</t>
  </si>
  <si>
    <t>СУБВЕНЦИИ  бюджетам субъектов РФ и муниципальных образований</t>
  </si>
  <si>
    <t>Дотации</t>
  </si>
  <si>
    <t>Субсидии -всего:</t>
  </si>
  <si>
    <t>000 2 02 15000 00 0000 150</t>
  </si>
  <si>
    <t>000 2 02 20000 00 0000 150</t>
  </si>
  <si>
    <t>000 2 02 20216 05 0000 150</t>
  </si>
  <si>
    <t>000 2 02 29999 05 0000 150</t>
  </si>
  <si>
    <t>000 2 02 30024 05 0000 150</t>
  </si>
  <si>
    <t>000 2 02 30000 00 0000 150</t>
  </si>
  <si>
    <t>Прочие субсидии бюджетам муниципальных районов</t>
  </si>
  <si>
    <t>000 202 35176 05 0000 150</t>
  </si>
  <si>
    <t>000 2 02 15001 05 0000 150</t>
  </si>
  <si>
    <t>000 202 35303 05 0000 150</t>
  </si>
  <si>
    <t>тыс.руб.</t>
  </si>
  <si>
    <t>Наименование</t>
  </si>
  <si>
    <t>План на 2022 год</t>
  </si>
  <si>
    <t>изменение</t>
  </si>
  <si>
    <t>Субсидии бюджетам муниципальных образований на проектирование, строительство, реконструкцию, капитальный ремонт и ремонт автомобильных дорог общего пользования местного значения</t>
  </si>
  <si>
    <t>Субсидии бюджетам муниципальных образований на  обеспечение расчетов за топливно-энергетические ресурсы, потребляемые муниципальными учреждениями</t>
  </si>
  <si>
    <t>Субсидии бюджетам муниципальных образований на организацию отдыха и оздоровления детей в рамках государственной программы Алтайского края "Развитие образованияв Алтайском крае"</t>
  </si>
  <si>
    <t>Субсидии бюджетам муниципальных образований  на реализацию мероприятий, направленных на обеспечение стабильного водоснабжения населения Алтайского края</t>
  </si>
  <si>
    <t>Субсидии бюджетам муниципальных образований на софинансирование части расходов местных бюджетов по оплате труда работников муниципальных учреждений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</si>
  <si>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</si>
  <si>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Субвенция бюджетам муниципальных образований на исполнение государственных полномочий по обращению с животными без владельцев</t>
  </si>
  <si>
    <t>Субвенции бюджетам  муниципальных образований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</si>
  <si>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Субвенция бюджетам  муниципальных образований   на  функционирование комиссий по делам несовершеннолетних и защите их прав и на организацию и осуществление  деятельности по опеке и попечительству над детьми-сиротами и детьми, оставшемися без попечения родителей</t>
  </si>
  <si>
    <t xml:space="preserve">   Субвенции бюджетам  муниципальных образований   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</si>
  <si>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бюджетам  муниципальных образований    на функционирование административных комиссий при местных администрациях</t>
  </si>
  <si>
    <t>изменения
август</t>
  </si>
  <si>
    <t>Уточненный план на 1.07</t>
  </si>
  <si>
    <t>Субсидии бюджетам муниципальных образований на реализацию мероприятий краевой адресной инвестиционной программы на улучшение жилищных условий граждан на селе в рамках государственной программы Алтайского края "Комплексное развитие сельских территорий Алтайского края»</t>
  </si>
  <si>
    <t>000 2 02 35118 05 0000 150</t>
  </si>
  <si>
    <t>000 2 02 35120 05 0000 150</t>
  </si>
  <si>
    <t>изменения</t>
  </si>
  <si>
    <t>Уточненный план (по решению РСД от 28.04.22 № 10</t>
  </si>
  <si>
    <t xml:space="preserve">   Субсидии  бюджетам  муниципальных образований   по обеспечению бесплатным двухразовым  питанием  обучающихся  с ограниченными возможностями здоровья  муниципальных общеобразовательных организаций</t>
  </si>
  <si>
    <t>000 2 02 25179 05 0000 150</t>
  </si>
  <si>
    <t>000 2 02 25304 05 0000 150</t>
  </si>
  <si>
    <t>000 2 02 25497 05 0000 150</t>
  </si>
  <si>
    <t>Субсидии бюджетам муниципальных образований за счет средств федерального бюджета, краевого бюджета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</si>
  <si>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Субвенции бюджетам муниципальных образований  на выравнивание бюджетной обеспеченности поселений</t>
  </si>
  <si>
    <t>Субвенции бюджетам  муниципальных образований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организациях, обеспечение дополнительного образования</t>
  </si>
  <si>
    <t xml:space="preserve">   Субвенции бюджетам муниципальных районов на содержание ребенка в семье опекуна (попечителя) и приемной семье, лиц из числа детей-сирот и детей,оставшихся без попечения родителей, ранее находившихся под опеккой (попечительством), в приемных семьях, лиц, потерявших в  период обучения обоих родителей или единственного родителя, обучающихся по программам, основного общего, среднего общего образования в общеобразовательных организациях</t>
  </si>
  <si>
    <t>Субвенции бюджетам муниципальных образований  за счет средств федерального бюджета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</si>
  <si>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Субвенция бюджетам  муниципальных образований    за счет средств федерального бюджета на обеспечение выплат ежемесячного денежного вознаграждения за классное руководство педагогическим работникам 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</si>
  <si>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Субвенции  бюджетам муниципальных образований за счет средств федерального бюджета на осуществление первичного  воинского учета органами местного самоуправления поселений, муниципальных и городских округов</t>
  </si>
  <si>
    <t>Дотации бюджетам муниципальных образований  на выравнивание бюджетной обеспеченности муниципальных районов, муниципальных округов, городских округов</t>
  </si>
  <si>
    <t>Субсидии на реализацию мероприятий по обеспечению жильем молодых семей</t>
  </si>
  <si>
    <t>202 40000 00 0000 150</t>
  </si>
  <si>
    <t>ИНЫЕ МЕЖБЮДЖЕТНЫЕ ТРАНСФЕРТЫ</t>
  </si>
  <si>
    <t>202 49999 05 0000 150</t>
  </si>
  <si>
    <t>Иные межбюджетные трансферты, предоставляемые в целях соблюдения предельных (максимальных) индексов изменения размера вносимой гражданами платы за коммунальные услуги</t>
  </si>
  <si>
    <t>утверждено</t>
  </si>
  <si>
    <t xml:space="preserve">изменения </t>
  </si>
  <si>
    <t>за счет федерального бюджета</t>
  </si>
  <si>
    <t>за счет краевого бюджета</t>
  </si>
  <si>
    <t>уточненный план</t>
  </si>
  <si>
    <t xml:space="preserve">за счет краевого бюджета </t>
  </si>
  <si>
    <t xml:space="preserve">за счет федерального бюджета </t>
  </si>
  <si>
    <t>за счеет краевого бюджета</t>
  </si>
  <si>
    <t>000 2 02 15002 05 0000 150</t>
  </si>
  <si>
    <t>Дотация на поддержку мер по  обеспечению сбалансированности бюджетов</t>
  </si>
  <si>
    <t>000 202 20303 05 0000 150</t>
  </si>
  <si>
    <t xml:space="preserve">         за счет федерального бюджета</t>
  </si>
  <si>
    <t>Субсидии бюджетам муниципальных образований на обеспечение мероприятий по модернизации систем коммунальной инфраструктуры</t>
  </si>
  <si>
    <t xml:space="preserve">Объем поступлений в районный бюджет Усть-Калманского района  из других бюджетов бюджетной системы   на 2024 г. </t>
  </si>
  <si>
    <t xml:space="preserve">Субсидии бюджетам муниципальных образований за счет средств федерального, краевого бюджета на организацию бесплатного горячего питания обучающихся, получающих начальное общее образование в  муниципальных образовательных организациях Алтайского края </t>
  </si>
  <si>
    <t>Субсидии на проведение работ на объектах культурного наследия</t>
  </si>
  <si>
    <t>Таблица 3</t>
  </si>
  <si>
    <t>Утвержден план на 2024г.</t>
  </si>
  <si>
    <t>Проект              плана</t>
  </si>
  <si>
    <t>федеральный бюджет</t>
  </si>
  <si>
    <t>краевой бюджет</t>
  </si>
  <si>
    <t>Субсидии бюджетам муниципальных образований  на реализацию мероприятий по обеспечению жильем молодых семей</t>
  </si>
  <si>
    <t>000 202 20300 05 0000 150</t>
  </si>
  <si>
    <t xml:space="preserve">Субсидии на поддержку местных инициатив граждан </t>
  </si>
  <si>
    <t>Субсидия бюджетам муниципальных образований на предоставление на строительство (приобретение) жилья гражданам</t>
  </si>
  <si>
    <t>Субсидия на  обеспечение одноразового питания детей из многодетных семей, обучающихся в основных и средних образовательных учреждениях</t>
  </si>
</sst>
</file>

<file path=xl/styles.xml><?xml version="1.0" encoding="utf-8"?>
<styleSheet xmlns="http://schemas.openxmlformats.org/spreadsheetml/2006/main">
  <numFmts count="4">
    <numFmt numFmtId="164" formatCode="#,##0.0_ ;[Red]\-#,##0.0\ "/>
    <numFmt numFmtId="165" formatCode="0.0"/>
    <numFmt numFmtId="166" formatCode="0.00000"/>
    <numFmt numFmtId="167" formatCode="0.000"/>
  </numFmts>
  <fonts count="8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1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/>
    <xf numFmtId="165" fontId="6" fillId="0" borderId="1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" fontId="6" fillId="0" borderId="1" xfId="0" quotePrefix="1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3" borderId="2" xfId="0" applyNumberFormat="1" applyFont="1" applyFill="1" applyBorder="1" applyAlignment="1">
      <alignment horizontal="center" vertical="center"/>
    </xf>
    <xf numFmtId="1" fontId="4" fillId="0" borderId="1" xfId="0" quotePrefix="1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wrapText="1"/>
      <protection hidden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167" fontId="4" fillId="0" borderId="1" xfId="0" applyNumberFormat="1" applyFont="1" applyBorder="1" applyAlignment="1">
      <alignment horizontal="center" vertical="center"/>
    </xf>
    <xf numFmtId="167" fontId="4" fillId="3" borderId="2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/>
    <xf numFmtId="0" fontId="4" fillId="0" borderId="1" xfId="0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/>
    <xf numFmtId="165" fontId="4" fillId="0" borderId="1" xfId="0" applyNumberFormat="1" applyFont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0" borderId="0" xfId="0" applyAlignment="1"/>
    <xf numFmtId="166" fontId="6" fillId="3" borderId="1" xfId="0" applyNumberFormat="1" applyFont="1" applyFill="1" applyBorder="1" applyAlignment="1">
      <alignment horizontal="center" vertical="center"/>
    </xf>
    <xf numFmtId="1" fontId="4" fillId="0" borderId="4" xfId="0" quotePrefix="1" applyNumberFormat="1" applyFont="1" applyFill="1" applyBorder="1" applyAlignment="1">
      <alignment horizontal="center" vertical="center" wrapText="1"/>
    </xf>
    <xf numFmtId="1" fontId="4" fillId="0" borderId="5" xfId="0" quotePrefix="1" applyNumberFormat="1" applyFont="1" applyFill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6"/>
  <sheetViews>
    <sheetView tabSelected="1" zoomScale="70" zoomScaleNormal="70" zoomScaleSheetLayoutView="48" workbookViewId="0">
      <selection activeCell="A3" sqref="A3:Y3"/>
    </sheetView>
  </sheetViews>
  <sheetFormatPr defaultRowHeight="12.75"/>
  <cols>
    <col min="1" max="1" width="34.42578125" customWidth="1"/>
    <col min="2" max="2" width="85.5703125" customWidth="1"/>
    <col min="3" max="3" width="12" hidden="1" customWidth="1"/>
    <col min="4" max="4" width="0.28515625" hidden="1" customWidth="1"/>
    <col min="5" max="5" width="11.28515625" hidden="1" customWidth="1"/>
    <col min="6" max="6" width="13.28515625" hidden="1" customWidth="1"/>
    <col min="7" max="7" width="11.5703125" hidden="1" customWidth="1"/>
    <col min="8" max="8" width="9.140625" hidden="1" customWidth="1"/>
    <col min="9" max="9" width="11.7109375" hidden="1" customWidth="1"/>
    <col min="10" max="14" width="9.140625" hidden="1" customWidth="1"/>
    <col min="15" max="15" width="10.85546875" hidden="1" customWidth="1"/>
    <col min="16" max="16" width="12.5703125" hidden="1" customWidth="1"/>
    <col min="17" max="17" width="0.28515625" hidden="1" customWidth="1"/>
    <col min="18" max="18" width="11.42578125" hidden="1" customWidth="1"/>
    <col min="19" max="19" width="11.140625" hidden="1" customWidth="1"/>
    <col min="20" max="20" width="14.5703125" hidden="1" customWidth="1"/>
    <col min="21" max="22" width="11" hidden="1" customWidth="1"/>
    <col min="23" max="23" width="14.42578125" hidden="1" customWidth="1"/>
    <col min="24" max="24" width="18.5703125" hidden="1" customWidth="1"/>
    <col min="25" max="25" width="17.5703125" hidden="1" customWidth="1"/>
    <col min="26" max="26" width="0.140625" hidden="1" customWidth="1"/>
    <col min="27" max="27" width="17.28515625" customWidth="1"/>
    <col min="28" max="28" width="18.28515625" customWidth="1"/>
    <col min="29" max="29" width="18.140625" customWidth="1"/>
  </cols>
  <sheetData>
    <row r="1" spans="1:29" ht="19.5" customHeight="1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2"/>
      <c r="Y1" s="2"/>
      <c r="Z1" s="2"/>
      <c r="AA1" s="90" t="s">
        <v>71</v>
      </c>
      <c r="AB1" s="87"/>
      <c r="AC1" s="87"/>
    </row>
    <row r="2" spans="1:29" ht="45" customHeight="1">
      <c r="A2" s="88" t="s">
        <v>68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29" ht="24.75" customHeight="1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2"/>
      <c r="AA3" s="89" t="s">
        <v>16</v>
      </c>
      <c r="AB3" s="89"/>
      <c r="AC3" s="89"/>
    </row>
    <row r="4" spans="1:29" ht="60.75" customHeight="1">
      <c r="A4" s="3"/>
      <c r="B4" s="4" t="s">
        <v>17</v>
      </c>
      <c r="C4" s="5"/>
      <c r="D4" s="6"/>
      <c r="E4" s="7"/>
      <c r="F4" s="7"/>
      <c r="G4" s="8"/>
      <c r="H4" s="8"/>
      <c r="I4" s="9" t="s">
        <v>18</v>
      </c>
      <c r="J4" s="10"/>
      <c r="K4" s="10"/>
      <c r="L4" s="10"/>
      <c r="M4" s="10"/>
      <c r="N4" s="10"/>
      <c r="O4" s="10" t="s">
        <v>19</v>
      </c>
      <c r="P4" s="9" t="s">
        <v>37</v>
      </c>
      <c r="Q4" s="8"/>
      <c r="R4" s="10" t="s">
        <v>19</v>
      </c>
      <c r="S4" s="9" t="s">
        <v>32</v>
      </c>
      <c r="T4" s="8"/>
      <c r="U4" s="9" t="s">
        <v>31</v>
      </c>
      <c r="V4" s="9" t="s">
        <v>36</v>
      </c>
      <c r="W4" s="9" t="s">
        <v>55</v>
      </c>
      <c r="X4" s="11" t="s">
        <v>56</v>
      </c>
      <c r="Y4" s="12" t="s">
        <v>59</v>
      </c>
      <c r="Z4" s="9" t="s">
        <v>36</v>
      </c>
      <c r="AA4" s="73" t="s">
        <v>72</v>
      </c>
      <c r="AB4" s="8" t="s">
        <v>36</v>
      </c>
      <c r="AC4" s="73" t="s">
        <v>73</v>
      </c>
    </row>
    <row r="5" spans="1:29" ht="56.25" customHeight="1">
      <c r="A5" s="13" t="s">
        <v>0</v>
      </c>
      <c r="B5" s="14" t="s">
        <v>2</v>
      </c>
      <c r="C5" s="15"/>
      <c r="D5" s="16" t="e">
        <f>#REF!-C5</f>
        <v>#REF!</v>
      </c>
      <c r="E5" s="9" t="e">
        <f>#REF!+#REF!</f>
        <v>#REF!</v>
      </c>
      <c r="F5" s="9" t="e">
        <f>#REF!+#REF!</f>
        <v>#REF!</v>
      </c>
      <c r="G5" s="9" t="e">
        <f>#REF!+#REF!</f>
        <v>#REF!</v>
      </c>
      <c r="H5" s="10"/>
      <c r="I5" s="17" t="e">
        <f>#REF!+#REF!</f>
        <v>#REF!</v>
      </c>
      <c r="J5" s="17" t="e">
        <f>#REF!+#REF!</f>
        <v>#REF!</v>
      </c>
      <c r="K5" s="17" t="e">
        <f>#REF!+#REF!</f>
        <v>#REF!</v>
      </c>
      <c r="L5" s="17" t="e">
        <f>#REF!+#REF!</f>
        <v>#REF!</v>
      </c>
      <c r="M5" s="17" t="e">
        <f>#REF!+#REF!</f>
        <v>#REF!</v>
      </c>
      <c r="N5" s="17" t="e">
        <f>#REF!+#REF!</f>
        <v>#REF!</v>
      </c>
      <c r="O5" s="17" t="e">
        <f>#REF!+#REF!</f>
        <v>#REF!</v>
      </c>
      <c r="P5" s="17" t="e">
        <f>#REF!+#REF!</f>
        <v>#REF!</v>
      </c>
      <c r="Q5" s="18" t="e">
        <f>P6+P9+P41</f>
        <v>#REF!</v>
      </c>
      <c r="R5" s="17" t="e">
        <f>SUM(#REF!)</f>
        <v>#REF!</v>
      </c>
      <c r="S5" s="17" t="e">
        <f>P5+R5</f>
        <v>#REF!</v>
      </c>
      <c r="T5" s="8"/>
      <c r="U5" s="17" t="e">
        <f>SUM(#REF!)</f>
        <v>#REF!</v>
      </c>
      <c r="V5" s="17" t="e">
        <f>R5+U5</f>
        <v>#REF!</v>
      </c>
      <c r="W5" s="17" t="e">
        <f t="shared" ref="W5:AB5" si="0">W6+W9+W41+W55</f>
        <v>#REF!</v>
      </c>
      <c r="X5" s="19" t="e">
        <f t="shared" si="0"/>
        <v>#REF!</v>
      </c>
      <c r="Y5" s="20" t="e">
        <f t="shared" si="0"/>
        <v>#REF!</v>
      </c>
      <c r="Z5" s="21" t="e">
        <f t="shared" si="0"/>
        <v>#REF!</v>
      </c>
      <c r="AA5" s="37">
        <f t="shared" si="0"/>
        <v>403283.81000000006</v>
      </c>
      <c r="AB5" s="37">
        <f t="shared" si="0"/>
        <v>17994.623509999998</v>
      </c>
      <c r="AC5" s="37">
        <f>AA5+AB5</f>
        <v>421278.43351000006</v>
      </c>
    </row>
    <row r="6" spans="1:29" ht="24.75" customHeight="1">
      <c r="A6" s="13" t="s">
        <v>6</v>
      </c>
      <c r="B6" s="22" t="s">
        <v>4</v>
      </c>
      <c r="C6" s="23"/>
      <c r="D6" s="16"/>
      <c r="E6" s="9">
        <v>10722</v>
      </c>
      <c r="F6" s="9"/>
      <c r="G6" s="9">
        <v>0</v>
      </c>
      <c r="H6" s="24" t="e">
        <f>H7+#REF!+#REF!</f>
        <v>#REF!</v>
      </c>
      <c r="I6" s="17">
        <f>I7</f>
        <v>12950.5</v>
      </c>
      <c r="J6" s="9"/>
      <c r="K6" s="9"/>
      <c r="L6" s="9"/>
      <c r="M6" s="9"/>
      <c r="N6" s="9"/>
      <c r="O6" s="17">
        <v>0</v>
      </c>
      <c r="P6" s="17">
        <f t="shared" ref="P6:P54" si="1">I6+O6</f>
        <v>12950.5</v>
      </c>
      <c r="Q6" s="25"/>
      <c r="R6" s="24">
        <f>SUM(R7:R7)</f>
        <v>0</v>
      </c>
      <c r="S6" s="24">
        <f>SUM(S7:S7)</f>
        <v>12950.5</v>
      </c>
      <c r="T6" s="24">
        <f>SUM(T7:T7)</f>
        <v>0</v>
      </c>
      <c r="U6" s="24">
        <f>SUM(U7:U7)</f>
        <v>0</v>
      </c>
      <c r="V6" s="17">
        <f t="shared" ref="V6:V54" si="2">R6+U6</f>
        <v>0</v>
      </c>
      <c r="W6" s="17">
        <f>W7</f>
        <v>11350.8</v>
      </c>
      <c r="X6" s="26">
        <v>0</v>
      </c>
      <c r="Y6" s="27">
        <f t="shared" ref="Y6:Y56" si="3">W6+X6</f>
        <v>11350.8</v>
      </c>
      <c r="Z6" s="28">
        <f>Z7+Z8</f>
        <v>8414</v>
      </c>
      <c r="AA6" s="81">
        <f>+AA7+AA8</f>
        <v>10997.5</v>
      </c>
      <c r="AB6" s="37">
        <f>AB7</f>
        <v>0</v>
      </c>
      <c r="AC6" s="37">
        <f>AA6+AB6</f>
        <v>10997.5</v>
      </c>
    </row>
    <row r="7" spans="1:29" ht="57" customHeight="1">
      <c r="A7" s="29" t="s">
        <v>14</v>
      </c>
      <c r="B7" s="30" t="s">
        <v>49</v>
      </c>
      <c r="C7" s="23"/>
      <c r="D7" s="16"/>
      <c r="E7" s="9">
        <v>10722</v>
      </c>
      <c r="F7" s="9"/>
      <c r="G7" s="9">
        <v>0</v>
      </c>
      <c r="H7" s="10"/>
      <c r="I7" s="31">
        <v>12950.5</v>
      </c>
      <c r="J7" s="9"/>
      <c r="K7" s="9"/>
      <c r="L7" s="9"/>
      <c r="M7" s="9"/>
      <c r="N7" s="9"/>
      <c r="O7" s="31">
        <v>0</v>
      </c>
      <c r="P7" s="31">
        <f t="shared" si="1"/>
        <v>12950.5</v>
      </c>
      <c r="Q7" s="32"/>
      <c r="R7" s="9">
        <v>0</v>
      </c>
      <c r="S7" s="31">
        <f t="shared" ref="S7:S54" si="4">P7+R7</f>
        <v>12950.5</v>
      </c>
      <c r="T7" s="8"/>
      <c r="U7" s="9">
        <v>0</v>
      </c>
      <c r="V7" s="31">
        <f t="shared" si="2"/>
        <v>0</v>
      </c>
      <c r="W7" s="31">
        <v>11350.8</v>
      </c>
      <c r="X7" s="26">
        <v>0</v>
      </c>
      <c r="Y7" s="33">
        <f t="shared" si="3"/>
        <v>11350.8</v>
      </c>
      <c r="Z7" s="34">
        <v>0</v>
      </c>
      <c r="AA7" s="48">
        <v>10997.5</v>
      </c>
      <c r="AB7" s="47">
        <v>0</v>
      </c>
      <c r="AC7" s="47">
        <f t="shared" ref="AC7:AC56" si="5">AA7+AB7</f>
        <v>10997.5</v>
      </c>
    </row>
    <row r="8" spans="1:29" ht="42.75" hidden="1" customHeight="1">
      <c r="A8" s="29" t="s">
        <v>63</v>
      </c>
      <c r="B8" s="30" t="s">
        <v>64</v>
      </c>
      <c r="C8" s="23"/>
      <c r="D8" s="16"/>
      <c r="E8" s="9"/>
      <c r="F8" s="9"/>
      <c r="G8" s="9"/>
      <c r="H8" s="10"/>
      <c r="I8" s="31"/>
      <c r="J8" s="9"/>
      <c r="K8" s="9"/>
      <c r="L8" s="9"/>
      <c r="M8" s="9"/>
      <c r="N8" s="9"/>
      <c r="O8" s="31"/>
      <c r="P8" s="31"/>
      <c r="Q8" s="32"/>
      <c r="R8" s="9"/>
      <c r="S8" s="31"/>
      <c r="T8" s="8"/>
      <c r="U8" s="9"/>
      <c r="V8" s="31"/>
      <c r="W8" s="31"/>
      <c r="X8" s="26"/>
      <c r="Y8" s="33">
        <v>0</v>
      </c>
      <c r="Z8" s="35">
        <v>8414</v>
      </c>
      <c r="AA8" s="48">
        <v>0</v>
      </c>
      <c r="AB8" s="47"/>
      <c r="AC8" s="47">
        <f t="shared" si="5"/>
        <v>0</v>
      </c>
    </row>
    <row r="9" spans="1:29" ht="30" customHeight="1">
      <c r="A9" s="36" t="s">
        <v>7</v>
      </c>
      <c r="B9" s="22" t="s">
        <v>5</v>
      </c>
      <c r="C9" s="23"/>
      <c r="D9" s="16"/>
      <c r="E9" s="9" t="e">
        <f>E10+E30+#REF!+#REF!+E19</f>
        <v>#REF!</v>
      </c>
      <c r="F9" s="9"/>
      <c r="G9" s="9" t="e">
        <f>G10+G19+#REF!+#REF!+G30</f>
        <v>#REF!</v>
      </c>
      <c r="H9" s="24" t="e">
        <f>H10+H19+#REF!+H30</f>
        <v>#REF!</v>
      </c>
      <c r="I9" s="17" t="e">
        <f>I10+I19+#REF!+I30+#REF!</f>
        <v>#REF!</v>
      </c>
      <c r="J9" s="17" t="e">
        <f>J10+J19+#REF!+J30+#REF!</f>
        <v>#REF!</v>
      </c>
      <c r="K9" s="17" t="e">
        <f>K10+K19+#REF!+K30+#REF!</f>
        <v>#REF!</v>
      </c>
      <c r="L9" s="17" t="e">
        <f>L10+L19+#REF!+L30+#REF!</f>
        <v>#REF!</v>
      </c>
      <c r="M9" s="17" t="e">
        <f>M10+M19+#REF!+M30+#REF!</f>
        <v>#REF!</v>
      </c>
      <c r="N9" s="17" t="e">
        <f>N10+N19+#REF!+N30+#REF!</f>
        <v>#REF!</v>
      </c>
      <c r="O9" s="17" t="e">
        <f>O10+O19+#REF!+#REF!+O30</f>
        <v>#REF!</v>
      </c>
      <c r="P9" s="17" t="e">
        <f>P10+P19+#REF!+P30+#REF!</f>
        <v>#REF!</v>
      </c>
      <c r="Q9" s="32"/>
      <c r="R9" s="24" t="e">
        <f>R10+R19+#REF!+#REF!+R30</f>
        <v>#REF!</v>
      </c>
      <c r="S9" s="17" t="e">
        <f t="shared" si="4"/>
        <v>#REF!</v>
      </c>
      <c r="T9" s="8"/>
      <c r="U9" s="24" t="e">
        <f>U10+U19+#REF!+#REF!+U30</f>
        <v>#REF!</v>
      </c>
      <c r="V9" s="17" t="e">
        <f t="shared" si="2"/>
        <v>#REF!</v>
      </c>
      <c r="W9" s="17" t="e">
        <f>W10+W19+#REF!+#REF!+W30+W14+W22</f>
        <v>#REF!</v>
      </c>
      <c r="X9" s="37" t="e">
        <f>X10+X14+X19+X22+X30</f>
        <v>#REF!</v>
      </c>
      <c r="Y9" s="38" t="e">
        <f>Y10+#REF!+Y14+Y19+Y22+Y30</f>
        <v>#REF!</v>
      </c>
      <c r="Z9" s="38" t="e">
        <f>Z10+#REF!+Z14+Z19+Z22+Z30</f>
        <v>#REF!</v>
      </c>
      <c r="AA9" s="81">
        <f>AA10+AA11+AA14+AA19+AA27+AA30</f>
        <v>192240.01000000004</v>
      </c>
      <c r="AB9" s="81">
        <f t="shared" ref="AB9:AC9" si="6">AB10+AB11+AB14+AB19+AB27+AB30</f>
        <v>10695.623509999999</v>
      </c>
      <c r="AC9" s="81">
        <f t="shared" si="6"/>
        <v>200955.63351000001</v>
      </c>
    </row>
    <row r="10" spans="1:29" ht="59.25" customHeight="1">
      <c r="A10" s="39" t="s">
        <v>8</v>
      </c>
      <c r="B10" s="40" t="s">
        <v>20</v>
      </c>
      <c r="C10" s="23"/>
      <c r="D10" s="16"/>
      <c r="E10" s="9">
        <v>1455</v>
      </c>
      <c r="F10" s="9"/>
      <c r="G10" s="9">
        <v>0</v>
      </c>
      <c r="H10" s="10"/>
      <c r="I10" s="31">
        <v>1455</v>
      </c>
      <c r="J10" s="9"/>
      <c r="K10" s="9"/>
      <c r="L10" s="9"/>
      <c r="M10" s="9"/>
      <c r="N10" s="9"/>
      <c r="O10" s="31">
        <v>17908.400000000001</v>
      </c>
      <c r="P10" s="31">
        <f t="shared" si="1"/>
        <v>19363.400000000001</v>
      </c>
      <c r="Q10" s="32"/>
      <c r="R10" s="9">
        <v>0</v>
      </c>
      <c r="S10" s="31">
        <f t="shared" si="4"/>
        <v>19363.400000000001</v>
      </c>
      <c r="T10" s="8"/>
      <c r="U10" s="9"/>
      <c r="V10" s="31">
        <f t="shared" si="2"/>
        <v>0</v>
      </c>
      <c r="W10" s="31">
        <v>2121</v>
      </c>
      <c r="X10" s="26">
        <v>6713.5</v>
      </c>
      <c r="Y10" s="33">
        <f t="shared" ref="Y10:Y38" si="7">W10+X10</f>
        <v>8834.5</v>
      </c>
      <c r="Z10" s="34">
        <v>0</v>
      </c>
      <c r="AA10" s="48">
        <v>18545</v>
      </c>
      <c r="AB10" s="47">
        <v>0</v>
      </c>
      <c r="AC10" s="47">
        <f t="shared" si="5"/>
        <v>18545</v>
      </c>
    </row>
    <row r="11" spans="1:29" ht="42" customHeight="1">
      <c r="A11" s="41" t="s">
        <v>65</v>
      </c>
      <c r="B11" s="40" t="s">
        <v>67</v>
      </c>
      <c r="C11" s="23"/>
      <c r="D11" s="16"/>
      <c r="E11" s="9"/>
      <c r="F11" s="9"/>
      <c r="G11" s="9"/>
      <c r="H11" s="10"/>
      <c r="I11" s="31"/>
      <c r="J11" s="9"/>
      <c r="K11" s="9"/>
      <c r="L11" s="9"/>
      <c r="M11" s="9"/>
      <c r="N11" s="9"/>
      <c r="O11" s="31"/>
      <c r="P11" s="31"/>
      <c r="Q11" s="32"/>
      <c r="R11" s="9"/>
      <c r="S11" s="31"/>
      <c r="T11" s="8"/>
      <c r="U11" s="9"/>
      <c r="V11" s="31"/>
      <c r="W11" s="31"/>
      <c r="X11" s="26"/>
      <c r="Y11" s="33">
        <v>0</v>
      </c>
      <c r="Z11" s="35">
        <v>4622</v>
      </c>
      <c r="AA11" s="48">
        <v>123915.21</v>
      </c>
      <c r="AB11" s="47">
        <f>AB12+AB13</f>
        <v>0</v>
      </c>
      <c r="AC11" s="47">
        <f t="shared" si="5"/>
        <v>123915.21</v>
      </c>
    </row>
    <row r="12" spans="1:29" ht="22.5" customHeight="1">
      <c r="A12" s="41" t="s">
        <v>77</v>
      </c>
      <c r="B12" s="42" t="s">
        <v>74</v>
      </c>
      <c r="C12" s="23"/>
      <c r="D12" s="16"/>
      <c r="E12" s="9"/>
      <c r="F12" s="9"/>
      <c r="G12" s="9"/>
      <c r="H12" s="10"/>
      <c r="I12" s="31"/>
      <c r="J12" s="9"/>
      <c r="K12" s="9"/>
      <c r="L12" s="9"/>
      <c r="M12" s="9"/>
      <c r="N12" s="9"/>
      <c r="O12" s="31"/>
      <c r="P12" s="31"/>
      <c r="Q12" s="32"/>
      <c r="R12" s="9"/>
      <c r="S12" s="31"/>
      <c r="T12" s="8"/>
      <c r="U12" s="9"/>
      <c r="V12" s="31"/>
      <c r="W12" s="31"/>
      <c r="X12" s="26"/>
      <c r="Y12" s="33"/>
      <c r="Z12" s="35"/>
      <c r="AA12" s="48">
        <v>102418.88</v>
      </c>
      <c r="AB12" s="47">
        <v>0</v>
      </c>
      <c r="AC12" s="47">
        <f t="shared" si="5"/>
        <v>102418.88</v>
      </c>
    </row>
    <row r="13" spans="1:29" ht="26.25" customHeight="1">
      <c r="A13" s="41" t="s">
        <v>65</v>
      </c>
      <c r="B13" s="42" t="s">
        <v>75</v>
      </c>
      <c r="C13" s="23"/>
      <c r="D13" s="16"/>
      <c r="E13" s="9"/>
      <c r="F13" s="9"/>
      <c r="G13" s="9"/>
      <c r="H13" s="10"/>
      <c r="I13" s="31"/>
      <c r="J13" s="9"/>
      <c r="K13" s="9"/>
      <c r="L13" s="9"/>
      <c r="M13" s="9"/>
      <c r="N13" s="9"/>
      <c r="O13" s="31"/>
      <c r="P13" s="31"/>
      <c r="Q13" s="32"/>
      <c r="R13" s="9"/>
      <c r="S13" s="31"/>
      <c r="T13" s="8"/>
      <c r="U13" s="9"/>
      <c r="V13" s="31"/>
      <c r="W13" s="31"/>
      <c r="X13" s="26"/>
      <c r="Y13" s="33"/>
      <c r="Z13" s="35"/>
      <c r="AA13" s="48">
        <v>21496.33</v>
      </c>
      <c r="AB13" s="47">
        <v>0</v>
      </c>
      <c r="AC13" s="47">
        <f t="shared" si="5"/>
        <v>21496.33</v>
      </c>
    </row>
    <row r="14" spans="1:29" ht="123" customHeight="1">
      <c r="A14" s="39" t="s">
        <v>39</v>
      </c>
      <c r="B14" s="42" t="s">
        <v>42</v>
      </c>
      <c r="C14" s="23"/>
      <c r="D14" s="16"/>
      <c r="E14" s="9"/>
      <c r="F14" s="9"/>
      <c r="G14" s="9"/>
      <c r="H14" s="10"/>
      <c r="I14" s="31"/>
      <c r="J14" s="9"/>
      <c r="K14" s="9"/>
      <c r="L14" s="9"/>
      <c r="M14" s="9"/>
      <c r="N14" s="9"/>
      <c r="O14" s="31"/>
      <c r="P14" s="31"/>
      <c r="Q14" s="32"/>
      <c r="R14" s="9"/>
      <c r="S14" s="31"/>
      <c r="T14" s="8"/>
      <c r="U14" s="9"/>
      <c r="V14" s="31"/>
      <c r="W14" s="31">
        <v>226.8</v>
      </c>
      <c r="X14" s="26">
        <v>0</v>
      </c>
      <c r="Y14" s="33">
        <f>Y15+Y16</f>
        <v>226.8</v>
      </c>
      <c r="Z14" s="34">
        <v>0</v>
      </c>
      <c r="AA14" s="48">
        <v>223.6</v>
      </c>
      <c r="AB14" s="47">
        <f>AB17+AB18</f>
        <v>0</v>
      </c>
      <c r="AC14" s="47">
        <f t="shared" si="5"/>
        <v>223.6</v>
      </c>
    </row>
    <row r="15" spans="1:29" ht="24.75" hidden="1" customHeight="1">
      <c r="A15" s="39"/>
      <c r="B15" s="42" t="s">
        <v>66</v>
      </c>
      <c r="C15" s="23"/>
      <c r="D15" s="16"/>
      <c r="E15" s="9"/>
      <c r="F15" s="9"/>
      <c r="G15" s="9"/>
      <c r="H15" s="10"/>
      <c r="I15" s="31"/>
      <c r="J15" s="9"/>
      <c r="K15" s="9"/>
      <c r="L15" s="9"/>
      <c r="M15" s="9"/>
      <c r="N15" s="9"/>
      <c r="O15" s="31"/>
      <c r="P15" s="31"/>
      <c r="Q15" s="32"/>
      <c r="R15" s="9"/>
      <c r="S15" s="31"/>
      <c r="T15" s="8"/>
      <c r="U15" s="9"/>
      <c r="V15" s="31"/>
      <c r="W15" s="31"/>
      <c r="X15" s="26"/>
      <c r="Y15" s="43">
        <v>224.53178</v>
      </c>
      <c r="Z15" s="34">
        <v>0</v>
      </c>
      <c r="AA15" s="48"/>
      <c r="AB15" s="47"/>
      <c r="AC15" s="47">
        <f t="shared" si="5"/>
        <v>0</v>
      </c>
    </row>
    <row r="16" spans="1:29" ht="23.25" hidden="1" customHeight="1">
      <c r="A16" s="39"/>
      <c r="B16" s="42" t="s">
        <v>60</v>
      </c>
      <c r="C16" s="23"/>
      <c r="D16" s="16"/>
      <c r="E16" s="9"/>
      <c r="F16" s="9"/>
      <c r="G16" s="9"/>
      <c r="H16" s="10"/>
      <c r="I16" s="31"/>
      <c r="J16" s="9"/>
      <c r="K16" s="9"/>
      <c r="L16" s="9"/>
      <c r="M16" s="9"/>
      <c r="N16" s="9"/>
      <c r="O16" s="31"/>
      <c r="P16" s="31"/>
      <c r="Q16" s="32"/>
      <c r="R16" s="9"/>
      <c r="S16" s="31"/>
      <c r="T16" s="8"/>
      <c r="U16" s="9"/>
      <c r="V16" s="31"/>
      <c r="W16" s="31"/>
      <c r="X16" s="26"/>
      <c r="Y16" s="43">
        <v>2.2682199999999999</v>
      </c>
      <c r="Z16" s="34">
        <v>0</v>
      </c>
      <c r="AA16" s="48"/>
      <c r="AB16" s="47"/>
      <c r="AC16" s="47">
        <f t="shared" si="5"/>
        <v>0</v>
      </c>
    </row>
    <row r="17" spans="1:29" ht="23.25" customHeight="1">
      <c r="A17" s="82"/>
      <c r="B17" s="42" t="s">
        <v>74</v>
      </c>
      <c r="C17" s="23"/>
      <c r="D17" s="16"/>
      <c r="E17" s="9"/>
      <c r="F17" s="9"/>
      <c r="G17" s="9"/>
      <c r="H17" s="10"/>
      <c r="I17" s="31"/>
      <c r="J17" s="9"/>
      <c r="K17" s="9"/>
      <c r="L17" s="9"/>
      <c r="M17" s="9"/>
      <c r="N17" s="9"/>
      <c r="O17" s="31"/>
      <c r="P17" s="31"/>
      <c r="Q17" s="32"/>
      <c r="R17" s="9"/>
      <c r="S17" s="31"/>
      <c r="T17" s="8"/>
      <c r="U17" s="9"/>
      <c r="V17" s="31"/>
      <c r="W17" s="31"/>
      <c r="X17" s="26"/>
      <c r="Y17" s="43"/>
      <c r="Z17" s="34"/>
      <c r="AA17" s="48">
        <v>221.36369999999999</v>
      </c>
      <c r="AB17" s="47">
        <v>0</v>
      </c>
      <c r="AC17" s="47">
        <f t="shared" si="5"/>
        <v>221.36369999999999</v>
      </c>
    </row>
    <row r="18" spans="1:29" ht="23.25" customHeight="1">
      <c r="A18" s="83"/>
      <c r="B18" s="42" t="s">
        <v>75</v>
      </c>
      <c r="C18" s="23"/>
      <c r="D18" s="16"/>
      <c r="E18" s="9"/>
      <c r="F18" s="9"/>
      <c r="G18" s="9"/>
      <c r="H18" s="10"/>
      <c r="I18" s="31"/>
      <c r="J18" s="9"/>
      <c r="K18" s="9"/>
      <c r="L18" s="9"/>
      <c r="M18" s="9"/>
      <c r="N18" s="9"/>
      <c r="O18" s="31"/>
      <c r="P18" s="31"/>
      <c r="Q18" s="32"/>
      <c r="R18" s="9"/>
      <c r="S18" s="31"/>
      <c r="T18" s="8"/>
      <c r="U18" s="9"/>
      <c r="V18" s="31"/>
      <c r="W18" s="31"/>
      <c r="X18" s="26"/>
      <c r="Y18" s="43"/>
      <c r="Z18" s="34"/>
      <c r="AA18" s="48">
        <v>2.2363</v>
      </c>
      <c r="AB18" s="47">
        <v>0</v>
      </c>
      <c r="AC18" s="47">
        <f t="shared" si="5"/>
        <v>2.2363</v>
      </c>
    </row>
    <row r="19" spans="1:29" s="80" customFormat="1" ht="73.5" customHeight="1">
      <c r="A19" s="69" t="s">
        <v>40</v>
      </c>
      <c r="B19" s="70" t="s">
        <v>69</v>
      </c>
      <c r="C19" s="71"/>
      <c r="D19" s="72"/>
      <c r="E19" s="73">
        <v>5523</v>
      </c>
      <c r="F19" s="73"/>
      <c r="G19" s="73">
        <v>0</v>
      </c>
      <c r="H19" s="7"/>
      <c r="I19" s="74">
        <v>5828</v>
      </c>
      <c r="J19" s="73"/>
      <c r="K19" s="73"/>
      <c r="L19" s="73"/>
      <c r="M19" s="73"/>
      <c r="N19" s="73"/>
      <c r="O19" s="74"/>
      <c r="P19" s="74">
        <f t="shared" si="1"/>
        <v>5828</v>
      </c>
      <c r="Q19" s="75"/>
      <c r="R19" s="73">
        <v>0</v>
      </c>
      <c r="S19" s="74">
        <f t="shared" si="4"/>
        <v>5828</v>
      </c>
      <c r="T19" s="76"/>
      <c r="U19" s="73"/>
      <c r="V19" s="74">
        <f t="shared" si="2"/>
        <v>0</v>
      </c>
      <c r="W19" s="74">
        <v>6842.4</v>
      </c>
      <c r="X19" s="77">
        <v>0</v>
      </c>
      <c r="Y19" s="78">
        <f t="shared" si="7"/>
        <v>6842.4</v>
      </c>
      <c r="Z19" s="79">
        <v>0</v>
      </c>
      <c r="AA19" s="48">
        <v>6518.6</v>
      </c>
      <c r="AB19" s="47">
        <v>0</v>
      </c>
      <c r="AC19" s="47">
        <f t="shared" si="5"/>
        <v>6518.6</v>
      </c>
    </row>
    <row r="20" spans="1:29" ht="18.75" hidden="1">
      <c r="A20" s="39"/>
      <c r="B20" s="46" t="s">
        <v>61</v>
      </c>
      <c r="C20" s="23"/>
      <c r="D20" s="16"/>
      <c r="E20" s="9"/>
      <c r="F20" s="9"/>
      <c r="G20" s="9"/>
      <c r="H20" s="10"/>
      <c r="I20" s="31"/>
      <c r="J20" s="9"/>
      <c r="K20" s="9"/>
      <c r="L20" s="9"/>
      <c r="M20" s="9"/>
      <c r="N20" s="9"/>
      <c r="O20" s="31"/>
      <c r="P20" s="31"/>
      <c r="Q20" s="32"/>
      <c r="R20" s="45"/>
      <c r="S20" s="31"/>
      <c r="T20" s="8"/>
      <c r="U20" s="9"/>
      <c r="V20" s="31"/>
      <c r="W20" s="31"/>
      <c r="X20" s="26"/>
      <c r="Y20" s="33">
        <v>6774</v>
      </c>
      <c r="Z20" s="34">
        <v>0</v>
      </c>
      <c r="AA20" s="48"/>
      <c r="AB20" s="47"/>
      <c r="AC20" s="47">
        <f t="shared" si="5"/>
        <v>0</v>
      </c>
    </row>
    <row r="21" spans="1:29" ht="18.75" hidden="1">
      <c r="A21" s="39"/>
      <c r="B21" s="46" t="s">
        <v>62</v>
      </c>
      <c r="C21" s="23"/>
      <c r="D21" s="16"/>
      <c r="E21" s="9"/>
      <c r="F21" s="9"/>
      <c r="G21" s="9"/>
      <c r="H21" s="10"/>
      <c r="I21" s="31"/>
      <c r="J21" s="9"/>
      <c r="K21" s="9"/>
      <c r="L21" s="9"/>
      <c r="M21" s="9"/>
      <c r="N21" s="9"/>
      <c r="O21" s="31"/>
      <c r="P21" s="31"/>
      <c r="Q21" s="32"/>
      <c r="R21" s="45"/>
      <c r="S21" s="31"/>
      <c r="T21" s="8"/>
      <c r="U21" s="9"/>
      <c r="V21" s="31"/>
      <c r="W21" s="31"/>
      <c r="X21" s="26"/>
      <c r="Y21" s="33">
        <v>68.400000000000006</v>
      </c>
      <c r="Z21" s="34">
        <v>0</v>
      </c>
      <c r="AA21" s="48"/>
      <c r="AB21" s="47"/>
      <c r="AC21" s="47">
        <f t="shared" si="5"/>
        <v>0</v>
      </c>
    </row>
    <row r="22" spans="1:29" ht="36.75" hidden="1" customHeight="1">
      <c r="A22" s="39" t="s">
        <v>41</v>
      </c>
      <c r="B22" s="44" t="s">
        <v>50</v>
      </c>
      <c r="C22" s="23"/>
      <c r="D22" s="16"/>
      <c r="E22" s="9"/>
      <c r="F22" s="9"/>
      <c r="G22" s="9"/>
      <c r="H22" s="10"/>
      <c r="I22" s="31"/>
      <c r="J22" s="9"/>
      <c r="K22" s="9"/>
      <c r="L22" s="9"/>
      <c r="M22" s="9"/>
      <c r="N22" s="9"/>
      <c r="O22" s="31"/>
      <c r="P22" s="31"/>
      <c r="Q22" s="32"/>
      <c r="R22" s="45"/>
      <c r="S22" s="31"/>
      <c r="T22" s="8"/>
      <c r="U22" s="9"/>
      <c r="V22" s="31"/>
      <c r="W22" s="31">
        <v>635.1</v>
      </c>
      <c r="X22" s="47">
        <f>X23+X24</f>
        <v>-7.8300000000000002E-3</v>
      </c>
      <c r="Y22" s="43">
        <f t="shared" si="7"/>
        <v>635.09217000000001</v>
      </c>
      <c r="Z22" s="34"/>
      <c r="AA22" s="48">
        <v>0</v>
      </c>
      <c r="AB22" s="47"/>
      <c r="AC22" s="47">
        <f t="shared" si="5"/>
        <v>0</v>
      </c>
    </row>
    <row r="23" spans="1:29" ht="27" hidden="1" customHeight="1">
      <c r="A23" s="39"/>
      <c r="B23" s="46" t="s">
        <v>57</v>
      </c>
      <c r="C23" s="23"/>
      <c r="D23" s="16"/>
      <c r="E23" s="9"/>
      <c r="F23" s="9"/>
      <c r="G23" s="9"/>
      <c r="H23" s="10"/>
      <c r="I23" s="31"/>
      <c r="J23" s="9"/>
      <c r="K23" s="9"/>
      <c r="L23" s="9"/>
      <c r="M23" s="9"/>
      <c r="N23" s="9"/>
      <c r="O23" s="31"/>
      <c r="P23" s="31"/>
      <c r="Q23" s="32"/>
      <c r="R23" s="45"/>
      <c r="S23" s="31"/>
      <c r="T23" s="8"/>
      <c r="U23" s="9"/>
      <c r="V23" s="31"/>
      <c r="W23" s="31">
        <v>388.2</v>
      </c>
      <c r="X23" s="47">
        <v>-1.567E-2</v>
      </c>
      <c r="Y23" s="43">
        <v>388.18432999999999</v>
      </c>
      <c r="Z23" s="48"/>
      <c r="AA23" s="48">
        <v>0</v>
      </c>
      <c r="AB23" s="47"/>
      <c r="AC23" s="47">
        <f t="shared" si="5"/>
        <v>0</v>
      </c>
    </row>
    <row r="24" spans="1:29" ht="26.25" hidden="1" customHeight="1">
      <c r="A24" s="39"/>
      <c r="B24" s="46" t="s">
        <v>58</v>
      </c>
      <c r="C24" s="23"/>
      <c r="D24" s="16"/>
      <c r="E24" s="9"/>
      <c r="F24" s="9"/>
      <c r="G24" s="9"/>
      <c r="H24" s="10"/>
      <c r="I24" s="31"/>
      <c r="J24" s="9"/>
      <c r="K24" s="9"/>
      <c r="L24" s="9"/>
      <c r="M24" s="9"/>
      <c r="N24" s="9"/>
      <c r="O24" s="31"/>
      <c r="P24" s="31"/>
      <c r="Q24" s="32"/>
      <c r="R24" s="45"/>
      <c r="S24" s="31"/>
      <c r="T24" s="8"/>
      <c r="U24" s="9"/>
      <c r="V24" s="31"/>
      <c r="W24" s="31">
        <v>246.9</v>
      </c>
      <c r="X24" s="47">
        <v>7.8399999999999997E-3</v>
      </c>
      <c r="Y24" s="43">
        <v>246.90783999999999</v>
      </c>
      <c r="Z24" s="48"/>
      <c r="AA24" s="48">
        <v>0</v>
      </c>
      <c r="AB24" s="47"/>
      <c r="AC24" s="47">
        <f t="shared" si="5"/>
        <v>0</v>
      </c>
    </row>
    <row r="25" spans="1:29" ht="26.25" customHeight="1">
      <c r="A25" s="39"/>
      <c r="B25" s="42" t="s">
        <v>74</v>
      </c>
      <c r="C25" s="23"/>
      <c r="D25" s="16"/>
      <c r="E25" s="9"/>
      <c r="F25" s="9"/>
      <c r="G25" s="9"/>
      <c r="H25" s="10"/>
      <c r="I25" s="31"/>
      <c r="J25" s="9"/>
      <c r="K25" s="9"/>
      <c r="L25" s="9"/>
      <c r="M25" s="9"/>
      <c r="N25" s="9"/>
      <c r="O25" s="31"/>
      <c r="P25" s="31"/>
      <c r="Q25" s="32"/>
      <c r="R25" s="45"/>
      <c r="S25" s="31"/>
      <c r="T25" s="8"/>
      <c r="U25" s="9"/>
      <c r="V25" s="31"/>
      <c r="W25" s="31"/>
      <c r="X25" s="47"/>
      <c r="Y25" s="43"/>
      <c r="Z25" s="43"/>
      <c r="AA25" s="48">
        <v>6453.4138800000001</v>
      </c>
      <c r="AB25" s="47">
        <v>0</v>
      </c>
      <c r="AC25" s="47">
        <f t="shared" si="5"/>
        <v>6453.4138800000001</v>
      </c>
    </row>
    <row r="26" spans="1:29" ht="26.25" customHeight="1">
      <c r="A26" s="39"/>
      <c r="B26" s="42" t="s">
        <v>75</v>
      </c>
      <c r="C26" s="23"/>
      <c r="D26" s="16"/>
      <c r="E26" s="9"/>
      <c r="F26" s="9"/>
      <c r="G26" s="9"/>
      <c r="H26" s="10"/>
      <c r="I26" s="31"/>
      <c r="J26" s="9"/>
      <c r="K26" s="9"/>
      <c r="L26" s="9"/>
      <c r="M26" s="9"/>
      <c r="N26" s="9"/>
      <c r="O26" s="31"/>
      <c r="P26" s="31"/>
      <c r="Q26" s="32"/>
      <c r="R26" s="45"/>
      <c r="S26" s="31"/>
      <c r="T26" s="8"/>
      <c r="U26" s="9"/>
      <c r="V26" s="31"/>
      <c r="W26" s="31"/>
      <c r="X26" s="47"/>
      <c r="Y26" s="43"/>
      <c r="Z26" s="43"/>
      <c r="AA26" s="48">
        <v>65.186120000000003</v>
      </c>
      <c r="AB26" s="47">
        <v>0</v>
      </c>
      <c r="AC26" s="47">
        <f t="shared" si="5"/>
        <v>65.186120000000003</v>
      </c>
    </row>
    <row r="27" spans="1:29" ht="39" customHeight="1">
      <c r="A27" s="69" t="s">
        <v>41</v>
      </c>
      <c r="B27" s="40" t="s">
        <v>76</v>
      </c>
      <c r="C27" s="23"/>
      <c r="D27" s="16"/>
      <c r="E27" s="9">
        <v>590.1</v>
      </c>
      <c r="F27" s="9"/>
      <c r="G27" s="9">
        <v>0</v>
      </c>
      <c r="H27" s="10"/>
      <c r="I27" s="31">
        <v>11412.8</v>
      </c>
      <c r="J27" s="9"/>
      <c r="K27" s="9"/>
      <c r="L27" s="9"/>
      <c r="M27" s="9"/>
      <c r="N27" s="9"/>
      <c r="O27" s="31">
        <v>0</v>
      </c>
      <c r="P27" s="31">
        <f t="shared" ref="P27" si="8">I27+O27</f>
        <v>11412.8</v>
      </c>
      <c r="Q27" s="32"/>
      <c r="R27" s="9">
        <v>0</v>
      </c>
      <c r="S27" s="31">
        <f t="shared" ref="S27" si="9">P27+R27</f>
        <v>11412.8</v>
      </c>
      <c r="T27" s="8"/>
      <c r="U27" s="9"/>
      <c r="V27" s="31">
        <f t="shared" ref="V27" si="10">R27+U27</f>
        <v>0</v>
      </c>
      <c r="W27" s="31">
        <v>35722.9</v>
      </c>
      <c r="X27" s="26">
        <v>0</v>
      </c>
      <c r="Y27" s="33">
        <f t="shared" ref="Y27" si="11">W27+X27</f>
        <v>35722.9</v>
      </c>
      <c r="Z27" s="34">
        <v>34949.599999999999</v>
      </c>
      <c r="AA27" s="48">
        <f>AA28+AA29</f>
        <v>504</v>
      </c>
      <c r="AB27" s="48">
        <f t="shared" ref="AB27:AC27" si="12">AB28+AB29</f>
        <v>3.5509999999999993E-2</v>
      </c>
      <c r="AC27" s="48">
        <f t="shared" si="12"/>
        <v>504.03551000000004</v>
      </c>
    </row>
    <row r="28" spans="1:29" ht="26.25" customHeight="1">
      <c r="A28" s="39"/>
      <c r="B28" s="42" t="s">
        <v>74</v>
      </c>
      <c r="C28" s="23"/>
      <c r="D28" s="16"/>
      <c r="E28" s="9"/>
      <c r="F28" s="9"/>
      <c r="G28" s="9"/>
      <c r="H28" s="10"/>
      <c r="I28" s="31"/>
      <c r="J28" s="9"/>
      <c r="K28" s="9"/>
      <c r="L28" s="9"/>
      <c r="M28" s="9"/>
      <c r="N28" s="9"/>
      <c r="O28" s="31"/>
      <c r="P28" s="31"/>
      <c r="Q28" s="32"/>
      <c r="R28" s="52"/>
      <c r="S28" s="31"/>
      <c r="T28" s="8"/>
      <c r="U28" s="45"/>
      <c r="V28" s="31"/>
      <c r="W28" s="31"/>
      <c r="X28" s="26"/>
      <c r="Y28" s="33"/>
      <c r="Z28" s="34"/>
      <c r="AA28" s="48">
        <v>252</v>
      </c>
      <c r="AB28" s="47">
        <v>7.1029999999999996E-2</v>
      </c>
      <c r="AC28" s="47">
        <f t="shared" ref="AC28:AC29" si="13">AA28+AB28</f>
        <v>252.07103000000001</v>
      </c>
    </row>
    <row r="29" spans="1:29" ht="26.25" customHeight="1">
      <c r="A29" s="39"/>
      <c r="B29" s="42" t="s">
        <v>75</v>
      </c>
      <c r="C29" s="23"/>
      <c r="D29" s="16"/>
      <c r="E29" s="9"/>
      <c r="F29" s="9"/>
      <c r="G29" s="9"/>
      <c r="H29" s="10"/>
      <c r="I29" s="31"/>
      <c r="J29" s="9"/>
      <c r="K29" s="9"/>
      <c r="L29" s="9"/>
      <c r="M29" s="9"/>
      <c r="N29" s="9"/>
      <c r="O29" s="31"/>
      <c r="P29" s="31"/>
      <c r="Q29" s="32"/>
      <c r="R29" s="52"/>
      <c r="S29" s="31"/>
      <c r="T29" s="8"/>
      <c r="U29" s="45"/>
      <c r="V29" s="31"/>
      <c r="W29" s="31"/>
      <c r="X29" s="26"/>
      <c r="Y29" s="33"/>
      <c r="Z29" s="34"/>
      <c r="AA29" s="48">
        <v>252</v>
      </c>
      <c r="AB29" s="47">
        <v>-3.5520000000000003E-2</v>
      </c>
      <c r="AC29" s="47">
        <f t="shared" si="13"/>
        <v>251.96448000000001</v>
      </c>
    </row>
    <row r="30" spans="1:29" ht="30.75" customHeight="1">
      <c r="A30" s="39" t="s">
        <v>9</v>
      </c>
      <c r="B30" s="40" t="s">
        <v>12</v>
      </c>
      <c r="C30" s="23"/>
      <c r="D30" s="16"/>
      <c r="E30" s="9" t="e">
        <f>E31+E32+#REF!+E33+E35+#REF!+#REF!</f>
        <v>#REF!</v>
      </c>
      <c r="F30" s="9" t="e">
        <f>F31+F32+#REF!+F33+F35+#REF!+#REF!</f>
        <v>#REF!</v>
      </c>
      <c r="G30" s="9" t="e">
        <f>G31+G32+#REF!+G33+G35+#REF!+#REF!</f>
        <v>#REF!</v>
      </c>
      <c r="H30" s="9" t="e">
        <f>+H31+H32+#REF!+H33+H35+#REF!+#REF!</f>
        <v>#REF!</v>
      </c>
      <c r="I30" s="31" t="e">
        <f>I31+I32+I33+I35+#REF!+#REF!+#REF!</f>
        <v>#REF!</v>
      </c>
      <c r="J30" s="31" t="e">
        <f>J31+J32+J33+J35+#REF!+#REF!+#REF!</f>
        <v>#REF!</v>
      </c>
      <c r="K30" s="31" t="e">
        <f>K31+K32+K33+K35+#REF!+#REF!+#REF!</f>
        <v>#REF!</v>
      </c>
      <c r="L30" s="31" t="e">
        <f>L31+L32+L33+L35+#REF!+#REF!+#REF!</f>
        <v>#REF!</v>
      </c>
      <c r="M30" s="31" t="e">
        <f>M31+M32+M33+M35+#REF!+#REF!+#REF!</f>
        <v>#REF!</v>
      </c>
      <c r="N30" s="31" t="e">
        <f>N31+N32+N33+N35+#REF!+#REF!+#REF!</f>
        <v>#REF!</v>
      </c>
      <c r="O30" s="31" t="e">
        <f>O31+O32+O33+O35+#REF!+#REF!+#REF!+#REF!</f>
        <v>#REF!</v>
      </c>
      <c r="P30" s="31" t="e">
        <f>I30+O30</f>
        <v>#REF!</v>
      </c>
      <c r="Q30" s="32"/>
      <c r="R30" s="9">
        <f>SUM(R31:R35)</f>
        <v>7014.8</v>
      </c>
      <c r="S30" s="9">
        <f>SUM(S31:S35)</f>
        <v>34330.6</v>
      </c>
      <c r="T30" s="9">
        <f>SUM(T31:T35)</f>
        <v>0</v>
      </c>
      <c r="U30" s="9">
        <f>SUM(U31:U35)</f>
        <v>10194.299999999999</v>
      </c>
      <c r="V30" s="17">
        <f t="shared" si="2"/>
        <v>17209.099999999999</v>
      </c>
      <c r="W30" s="31">
        <f>SUM(W31:W38)</f>
        <v>29783.000000000004</v>
      </c>
      <c r="X30" s="49" t="e">
        <f>X31+X32+X33+X35+#REF!+#REF!+X37+X38+#REF!</f>
        <v>#REF!</v>
      </c>
      <c r="Y30" s="43" t="e">
        <f>Y31+Y32+Y33+Y35+#REF!+#REF!+Y37+Y38+#REF!</f>
        <v>#REF!</v>
      </c>
      <c r="Z30" s="43" t="e">
        <f>Z31+Z32+Z33+Z35+#REF!+#REF!+Z37+Z38+#REF!</f>
        <v>#REF!</v>
      </c>
      <c r="AA30" s="48">
        <f>AA31+AA32+AA34+AA35+AA36+AA37+AA40</f>
        <v>42533.599999999999</v>
      </c>
      <c r="AB30" s="48">
        <f>AB31+AB32+AB34+AB35+AB36+AB37+AB39+AB40</f>
        <v>10695.588</v>
      </c>
      <c r="AC30" s="48">
        <f>AC31+AC32+AC34+AC35+AC36+AC37+AC40</f>
        <v>51249.188000000002</v>
      </c>
    </row>
    <row r="31" spans="1:29" ht="56.25">
      <c r="A31" s="39"/>
      <c r="B31" s="40" t="s">
        <v>21</v>
      </c>
      <c r="C31" s="23"/>
      <c r="D31" s="16"/>
      <c r="E31" s="9">
        <v>10488</v>
      </c>
      <c r="F31" s="9"/>
      <c r="G31" s="9">
        <v>0</v>
      </c>
      <c r="H31" s="10"/>
      <c r="I31" s="31">
        <v>10635</v>
      </c>
      <c r="J31" s="9"/>
      <c r="K31" s="9"/>
      <c r="L31" s="9"/>
      <c r="M31" s="9"/>
      <c r="N31" s="9"/>
      <c r="O31" s="31"/>
      <c r="P31" s="31">
        <f t="shared" si="1"/>
        <v>10635</v>
      </c>
      <c r="Q31" s="32"/>
      <c r="R31" s="45">
        <v>6761</v>
      </c>
      <c r="S31" s="31">
        <f t="shared" si="4"/>
        <v>17396</v>
      </c>
      <c r="T31" s="8"/>
      <c r="U31" s="45">
        <v>1583</v>
      </c>
      <c r="V31" s="31">
        <f t="shared" si="2"/>
        <v>8344</v>
      </c>
      <c r="W31" s="31">
        <v>10128</v>
      </c>
      <c r="X31" s="26">
        <v>0</v>
      </c>
      <c r="Y31" s="33">
        <f t="shared" si="7"/>
        <v>10128</v>
      </c>
      <c r="Z31" s="34">
        <v>2885</v>
      </c>
      <c r="AA31" s="48">
        <v>13971</v>
      </c>
      <c r="AB31" s="47">
        <v>0</v>
      </c>
      <c r="AC31" s="48">
        <f t="shared" ref="AC31:AC40" si="14">AA31+AB31</f>
        <v>13971</v>
      </c>
    </row>
    <row r="32" spans="1:29" ht="67.5" customHeight="1">
      <c r="A32" s="39"/>
      <c r="B32" s="40" t="s">
        <v>22</v>
      </c>
      <c r="C32" s="23"/>
      <c r="D32" s="16"/>
      <c r="E32" s="9">
        <v>427.1</v>
      </c>
      <c r="F32" s="9"/>
      <c r="G32" s="9">
        <v>0</v>
      </c>
      <c r="H32" s="10"/>
      <c r="I32" s="31">
        <v>465.1</v>
      </c>
      <c r="J32" s="9"/>
      <c r="K32" s="9"/>
      <c r="L32" s="9"/>
      <c r="M32" s="9"/>
      <c r="N32" s="9"/>
      <c r="O32" s="31"/>
      <c r="P32" s="31">
        <f t="shared" si="1"/>
        <v>465.1</v>
      </c>
      <c r="Q32" s="32"/>
      <c r="R32" s="9">
        <v>0</v>
      </c>
      <c r="S32" s="31">
        <f t="shared" si="4"/>
        <v>465.1</v>
      </c>
      <c r="T32" s="8"/>
      <c r="U32" s="9"/>
      <c r="V32" s="31">
        <f t="shared" si="2"/>
        <v>0</v>
      </c>
      <c r="W32" s="31">
        <f t="shared" ref="W32" si="15">S32+U32</f>
        <v>465.1</v>
      </c>
      <c r="X32" s="26">
        <v>0</v>
      </c>
      <c r="Y32" s="33">
        <f t="shared" si="7"/>
        <v>465.1</v>
      </c>
      <c r="Z32" s="34">
        <v>226.5</v>
      </c>
      <c r="AA32" s="48">
        <v>400</v>
      </c>
      <c r="AB32" s="47">
        <v>0</v>
      </c>
      <c r="AC32" s="48">
        <f t="shared" si="14"/>
        <v>400</v>
      </c>
    </row>
    <row r="33" spans="1:29" ht="60" hidden="1" customHeight="1">
      <c r="A33" s="41"/>
      <c r="B33" s="50" t="s">
        <v>23</v>
      </c>
      <c r="C33" s="23"/>
      <c r="D33" s="16"/>
      <c r="E33" s="9">
        <v>8095.8</v>
      </c>
      <c r="F33" s="9"/>
      <c r="G33" s="9">
        <v>0</v>
      </c>
      <c r="H33" s="10"/>
      <c r="I33" s="31">
        <v>2641.3</v>
      </c>
      <c r="J33" s="9"/>
      <c r="K33" s="9"/>
      <c r="L33" s="9"/>
      <c r="M33" s="9"/>
      <c r="N33" s="9"/>
      <c r="O33" s="31"/>
      <c r="P33" s="31">
        <f t="shared" si="1"/>
        <v>2641.3</v>
      </c>
      <c r="Q33" s="32"/>
      <c r="R33" s="45">
        <v>253.8</v>
      </c>
      <c r="S33" s="31">
        <f t="shared" si="4"/>
        <v>2895.1000000000004</v>
      </c>
      <c r="T33" s="8"/>
      <c r="U33" s="45">
        <v>3860.3</v>
      </c>
      <c r="V33" s="31">
        <f t="shared" si="2"/>
        <v>4114.1000000000004</v>
      </c>
      <c r="W33" s="31">
        <v>4583.3</v>
      </c>
      <c r="X33" s="26">
        <v>0</v>
      </c>
      <c r="Y33" s="33">
        <f t="shared" si="7"/>
        <v>4583.3</v>
      </c>
      <c r="Z33" s="34"/>
      <c r="AA33" s="48">
        <v>0</v>
      </c>
      <c r="AB33" s="47"/>
      <c r="AC33" s="48">
        <f t="shared" si="14"/>
        <v>0</v>
      </c>
    </row>
    <row r="34" spans="1:29" ht="21.75" customHeight="1">
      <c r="A34" s="41"/>
      <c r="B34" s="40" t="s">
        <v>70</v>
      </c>
      <c r="C34" s="23"/>
      <c r="D34" s="16"/>
      <c r="E34" s="9"/>
      <c r="F34" s="9"/>
      <c r="G34" s="9"/>
      <c r="H34" s="10"/>
      <c r="I34" s="31"/>
      <c r="J34" s="9"/>
      <c r="K34" s="9"/>
      <c r="L34" s="9"/>
      <c r="M34" s="9"/>
      <c r="N34" s="9"/>
      <c r="O34" s="31"/>
      <c r="P34" s="31"/>
      <c r="Q34" s="32"/>
      <c r="R34" s="9"/>
      <c r="S34" s="31"/>
      <c r="T34" s="8"/>
      <c r="U34" s="9"/>
      <c r="V34" s="31"/>
      <c r="W34" s="31"/>
      <c r="X34" s="26"/>
      <c r="Y34" s="33"/>
      <c r="Z34" s="35"/>
      <c r="AA34" s="48">
        <v>1333.3</v>
      </c>
      <c r="AB34" s="47">
        <v>0</v>
      </c>
      <c r="AC34" s="48">
        <f t="shared" si="14"/>
        <v>1333.3</v>
      </c>
    </row>
    <row r="35" spans="1:29" ht="63" customHeight="1">
      <c r="A35" s="39"/>
      <c r="B35" s="40" t="s">
        <v>24</v>
      </c>
      <c r="C35" s="23"/>
      <c r="D35" s="16"/>
      <c r="E35" s="9">
        <v>6129</v>
      </c>
      <c r="F35" s="9"/>
      <c r="G35" s="9">
        <v>0</v>
      </c>
      <c r="H35" s="10"/>
      <c r="I35" s="31">
        <v>6787.2</v>
      </c>
      <c r="J35" s="9"/>
      <c r="K35" s="9"/>
      <c r="L35" s="9"/>
      <c r="M35" s="9"/>
      <c r="N35" s="9"/>
      <c r="O35" s="31">
        <v>6787.2</v>
      </c>
      <c r="P35" s="31">
        <f t="shared" si="1"/>
        <v>13574.4</v>
      </c>
      <c r="Q35" s="32"/>
      <c r="R35" s="9">
        <v>0</v>
      </c>
      <c r="S35" s="31">
        <f t="shared" si="4"/>
        <v>13574.4</v>
      </c>
      <c r="T35" s="8"/>
      <c r="U35" s="45">
        <v>4751</v>
      </c>
      <c r="V35" s="31">
        <f t="shared" si="2"/>
        <v>4751</v>
      </c>
      <c r="W35" s="31">
        <v>12693.4</v>
      </c>
      <c r="X35" s="26">
        <v>4442.6000000000004</v>
      </c>
      <c r="Y35" s="33">
        <f t="shared" si="7"/>
        <v>17136</v>
      </c>
      <c r="Z35" s="34"/>
      <c r="AA35" s="48">
        <v>25092.3</v>
      </c>
      <c r="AB35" s="47">
        <v>7583.5</v>
      </c>
      <c r="AC35" s="48">
        <f t="shared" si="14"/>
        <v>32675.8</v>
      </c>
    </row>
    <row r="36" spans="1:29" ht="48.75" customHeight="1">
      <c r="A36" s="39"/>
      <c r="B36" s="40" t="s">
        <v>79</v>
      </c>
      <c r="C36" s="23"/>
      <c r="D36" s="16"/>
      <c r="E36" s="9"/>
      <c r="F36" s="9"/>
      <c r="G36" s="9"/>
      <c r="H36" s="10"/>
      <c r="I36" s="31"/>
      <c r="J36" s="9"/>
      <c r="K36" s="9"/>
      <c r="L36" s="9"/>
      <c r="M36" s="9"/>
      <c r="N36" s="9"/>
      <c r="O36" s="31"/>
      <c r="P36" s="31"/>
      <c r="Q36" s="32"/>
      <c r="R36" s="9"/>
      <c r="S36" s="31"/>
      <c r="T36" s="8"/>
      <c r="U36" s="45"/>
      <c r="V36" s="31"/>
      <c r="W36" s="31"/>
      <c r="X36" s="26"/>
      <c r="Y36" s="33"/>
      <c r="Z36" s="34"/>
      <c r="AA36" s="48">
        <v>800</v>
      </c>
      <c r="AB36" s="47">
        <v>0</v>
      </c>
      <c r="AC36" s="48">
        <f t="shared" si="14"/>
        <v>800</v>
      </c>
    </row>
    <row r="37" spans="1:29" ht="80.25" customHeight="1">
      <c r="A37" s="39"/>
      <c r="B37" s="30" t="s">
        <v>38</v>
      </c>
      <c r="C37" s="23"/>
      <c r="D37" s="16"/>
      <c r="E37" s="9"/>
      <c r="F37" s="9"/>
      <c r="G37" s="9"/>
      <c r="H37" s="10"/>
      <c r="I37" s="31"/>
      <c r="J37" s="9"/>
      <c r="K37" s="9"/>
      <c r="L37" s="9"/>
      <c r="M37" s="9"/>
      <c r="N37" s="9"/>
      <c r="O37" s="31"/>
      <c r="P37" s="31"/>
      <c r="Q37" s="32"/>
      <c r="R37" s="52"/>
      <c r="S37" s="31"/>
      <c r="T37" s="8"/>
      <c r="U37" s="45"/>
      <c r="V37" s="31"/>
      <c r="W37" s="31">
        <v>866</v>
      </c>
      <c r="X37" s="26">
        <v>0</v>
      </c>
      <c r="Y37" s="33">
        <f t="shared" si="7"/>
        <v>866</v>
      </c>
      <c r="Z37" s="34"/>
      <c r="AA37" s="48">
        <v>937</v>
      </c>
      <c r="AB37" s="47">
        <v>0</v>
      </c>
      <c r="AC37" s="48">
        <f t="shared" si="14"/>
        <v>937</v>
      </c>
    </row>
    <row r="38" spans="1:29" ht="93.75" hidden="1">
      <c r="A38" s="39"/>
      <c r="B38" s="53" t="s">
        <v>33</v>
      </c>
      <c r="C38" s="23"/>
      <c r="D38" s="16"/>
      <c r="E38" s="9"/>
      <c r="F38" s="9"/>
      <c r="G38" s="9"/>
      <c r="H38" s="10"/>
      <c r="I38" s="31"/>
      <c r="J38" s="9"/>
      <c r="K38" s="9"/>
      <c r="L38" s="9"/>
      <c r="M38" s="9"/>
      <c r="N38" s="9"/>
      <c r="O38" s="31"/>
      <c r="P38" s="31"/>
      <c r="Q38" s="32"/>
      <c r="R38" s="52"/>
      <c r="S38" s="31"/>
      <c r="T38" s="8"/>
      <c r="U38" s="45"/>
      <c r="V38" s="31"/>
      <c r="W38" s="31">
        <v>1047.2</v>
      </c>
      <c r="X38" s="54">
        <v>28.334</v>
      </c>
      <c r="Y38" s="55">
        <f t="shared" si="7"/>
        <v>1075.5340000000001</v>
      </c>
      <c r="Z38" s="34">
        <v>0</v>
      </c>
      <c r="AA38" s="48">
        <v>0</v>
      </c>
      <c r="AB38" s="47"/>
      <c r="AC38" s="48">
        <f t="shared" si="14"/>
        <v>0</v>
      </c>
    </row>
    <row r="39" spans="1:29" ht="41.25" customHeight="1">
      <c r="A39" s="39"/>
      <c r="B39" s="53" t="s">
        <v>80</v>
      </c>
      <c r="C39" s="23"/>
      <c r="D39" s="16"/>
      <c r="E39" s="9"/>
      <c r="F39" s="9"/>
      <c r="G39" s="9"/>
      <c r="H39" s="10"/>
      <c r="I39" s="31"/>
      <c r="J39" s="9"/>
      <c r="K39" s="9"/>
      <c r="L39" s="9"/>
      <c r="M39" s="9"/>
      <c r="N39" s="9"/>
      <c r="O39" s="31"/>
      <c r="P39" s="31"/>
      <c r="Q39" s="32"/>
      <c r="R39" s="52"/>
      <c r="S39" s="31"/>
      <c r="T39" s="8"/>
      <c r="U39" s="45"/>
      <c r="V39" s="31"/>
      <c r="W39" s="31"/>
      <c r="X39" s="54"/>
      <c r="Y39" s="55"/>
      <c r="Z39" s="34"/>
      <c r="AA39" s="48">
        <v>0</v>
      </c>
      <c r="AB39" s="47">
        <v>1980</v>
      </c>
      <c r="AC39" s="48">
        <f t="shared" si="14"/>
        <v>1980</v>
      </c>
    </row>
    <row r="40" spans="1:29" ht="33.75" customHeight="1">
      <c r="A40" s="39"/>
      <c r="B40" s="56" t="s">
        <v>78</v>
      </c>
      <c r="C40" s="23"/>
      <c r="D40" s="16"/>
      <c r="E40" s="9"/>
      <c r="F40" s="9"/>
      <c r="G40" s="9"/>
      <c r="H40" s="10"/>
      <c r="I40" s="31"/>
      <c r="J40" s="9"/>
      <c r="K40" s="9"/>
      <c r="L40" s="9"/>
      <c r="M40" s="9"/>
      <c r="N40" s="9"/>
      <c r="O40" s="31"/>
      <c r="P40" s="31"/>
      <c r="Q40" s="32"/>
      <c r="R40" s="52"/>
      <c r="S40" s="31"/>
      <c r="T40" s="8"/>
      <c r="U40" s="45"/>
      <c r="V40" s="31"/>
      <c r="W40" s="31"/>
      <c r="X40" s="54"/>
      <c r="Y40" s="55"/>
      <c r="Z40" s="34"/>
      <c r="AA40" s="48">
        <v>0</v>
      </c>
      <c r="AB40" s="48">
        <v>1132.088</v>
      </c>
      <c r="AC40" s="48">
        <f t="shared" si="14"/>
        <v>1132.088</v>
      </c>
    </row>
    <row r="41" spans="1:29" ht="36.75" customHeight="1">
      <c r="A41" s="36" t="s">
        <v>11</v>
      </c>
      <c r="B41" s="14" t="s">
        <v>3</v>
      </c>
      <c r="C41" s="15"/>
      <c r="D41" s="16" t="e">
        <f>#REF!-C41</f>
        <v>#REF!</v>
      </c>
      <c r="E41" s="24" t="e">
        <f>E42+E43+E44+E53+E54+#REF!</f>
        <v>#REF!</v>
      </c>
      <c r="F41" s="24"/>
      <c r="G41" s="9">
        <v>0</v>
      </c>
      <c r="H41" s="57" t="e">
        <f>H42+H43+H44+H53+#REF!</f>
        <v>#REF!</v>
      </c>
      <c r="I41" s="17" t="e">
        <f>I42+I43+I44+I53+I54+#REF!+R33</f>
        <v>#REF!</v>
      </c>
      <c r="J41" s="17" t="e">
        <f>J42+J43+J44+J53+J54+#REF!+S33</f>
        <v>#REF!</v>
      </c>
      <c r="K41" s="17" t="e">
        <f>K42+K43+K44+K53+K54+#REF!+T33</f>
        <v>#REF!</v>
      </c>
      <c r="L41" s="17" t="e">
        <f>L42+L43+L44+L53+L54+#REF!+#REF!</f>
        <v>#REF!</v>
      </c>
      <c r="M41" s="17" t="e">
        <f>M42+M43+M44+M53+M54+#REF!+U33</f>
        <v>#REF!</v>
      </c>
      <c r="N41" s="17" t="e">
        <f>N42+N43+N44+N53+N54+#REF!+W33</f>
        <v>#REF!</v>
      </c>
      <c r="O41" s="17">
        <f>SUM(O42:O44)</f>
        <v>5258</v>
      </c>
      <c r="P41" s="17" t="e">
        <f>P42+P43+P44+P53+P54+#REF!+Y33</f>
        <v>#REF!</v>
      </c>
      <c r="Q41" s="17" t="e">
        <f>Q42+Q43+Q44+Q53+Q54+#REF!+Z33</f>
        <v>#REF!</v>
      </c>
      <c r="R41" s="17" t="e">
        <f>R42+R43+R44+R53+R54+#REF!+AA33</f>
        <v>#REF!</v>
      </c>
      <c r="S41" s="17" t="e">
        <f>S42+S43+S44+S53+S54+#REF!+#REF!</f>
        <v>#REF!</v>
      </c>
      <c r="T41" s="17" t="e">
        <f>T42+T43+T44+T53+T54+#REF!+#REF!</f>
        <v>#REF!</v>
      </c>
      <c r="U41" s="17" t="e">
        <f>U42+U43+U44+U53+U54+#REF!+#REF!</f>
        <v>#REF!</v>
      </c>
      <c r="V41" s="17" t="e">
        <f t="shared" si="2"/>
        <v>#REF!</v>
      </c>
      <c r="W41" s="17" t="e">
        <f>W42+W43+W44+W53+W54+#REF!+AB33</f>
        <v>#REF!</v>
      </c>
      <c r="X41" s="21">
        <v>817</v>
      </c>
      <c r="Y41" s="27">
        <f>Y42+Y43+Y44+Y53+Y54</f>
        <v>184386.5</v>
      </c>
      <c r="Z41" s="58">
        <v>0</v>
      </c>
      <c r="AA41" s="81">
        <f>AA42+AA43+AA44+AA53+AA54</f>
        <v>195483.30000000002</v>
      </c>
      <c r="AB41" s="37">
        <f>AB42+AB43+AB44</f>
        <v>7299</v>
      </c>
      <c r="AC41" s="37">
        <f t="shared" si="5"/>
        <v>202782.30000000002</v>
      </c>
    </row>
    <row r="42" spans="1:29" ht="81.75" customHeight="1">
      <c r="A42" s="59" t="s">
        <v>34</v>
      </c>
      <c r="B42" s="60" t="s">
        <v>48</v>
      </c>
      <c r="C42" s="23"/>
      <c r="D42" s="16" t="e">
        <f>#REF!-C42</f>
        <v>#REF!</v>
      </c>
      <c r="E42" s="9">
        <v>905.9</v>
      </c>
      <c r="F42" s="9"/>
      <c r="G42" s="9">
        <v>0</v>
      </c>
      <c r="H42" s="10"/>
      <c r="I42" s="31">
        <v>923.7</v>
      </c>
      <c r="J42" s="9"/>
      <c r="K42" s="9"/>
      <c r="L42" s="9"/>
      <c r="M42" s="9"/>
      <c r="N42" s="9"/>
      <c r="O42" s="31"/>
      <c r="P42" s="31">
        <f t="shared" si="1"/>
        <v>923.7</v>
      </c>
      <c r="Q42" s="32"/>
      <c r="R42" s="9">
        <v>0</v>
      </c>
      <c r="S42" s="31">
        <f t="shared" si="4"/>
        <v>923.7</v>
      </c>
      <c r="T42" s="8"/>
      <c r="U42" s="45">
        <v>56.1</v>
      </c>
      <c r="V42" s="31">
        <f t="shared" si="2"/>
        <v>56.1</v>
      </c>
      <c r="W42" s="31">
        <v>1102.2</v>
      </c>
      <c r="X42" s="26">
        <v>0</v>
      </c>
      <c r="Y42" s="33">
        <f t="shared" si="3"/>
        <v>1102.2</v>
      </c>
      <c r="Z42" s="34">
        <v>0</v>
      </c>
      <c r="AA42" s="48">
        <v>1263.8</v>
      </c>
      <c r="AB42" s="47">
        <v>0</v>
      </c>
      <c r="AC42" s="47">
        <f t="shared" si="5"/>
        <v>1263.8</v>
      </c>
    </row>
    <row r="43" spans="1:29" ht="51.75" customHeight="1">
      <c r="A43" s="61" t="s">
        <v>35</v>
      </c>
      <c r="B43" s="51" t="s">
        <v>25</v>
      </c>
      <c r="C43" s="23"/>
      <c r="D43" s="16"/>
      <c r="E43" s="9">
        <v>4.3</v>
      </c>
      <c r="F43" s="9"/>
      <c r="G43" s="9">
        <v>0</v>
      </c>
      <c r="H43" s="10"/>
      <c r="I43" s="31">
        <v>42.7</v>
      </c>
      <c r="J43" s="9"/>
      <c r="K43" s="9"/>
      <c r="L43" s="9"/>
      <c r="M43" s="9"/>
      <c r="N43" s="9"/>
      <c r="O43" s="31"/>
      <c r="P43" s="31">
        <f t="shared" si="1"/>
        <v>42.7</v>
      </c>
      <c r="Q43" s="32"/>
      <c r="R43" s="9">
        <v>0</v>
      </c>
      <c r="S43" s="31">
        <f t="shared" si="4"/>
        <v>42.7</v>
      </c>
      <c r="T43" s="8"/>
      <c r="U43" s="9">
        <v>0</v>
      </c>
      <c r="V43" s="17">
        <f t="shared" si="2"/>
        <v>0</v>
      </c>
      <c r="W43" s="31">
        <v>128.30000000000001</v>
      </c>
      <c r="X43" s="26">
        <v>0</v>
      </c>
      <c r="Y43" s="33">
        <f t="shared" si="3"/>
        <v>128.30000000000001</v>
      </c>
      <c r="Z43" s="34">
        <v>0</v>
      </c>
      <c r="AA43" s="48">
        <v>1.8</v>
      </c>
      <c r="AB43" s="47">
        <v>0</v>
      </c>
      <c r="AC43" s="47">
        <f t="shared" si="5"/>
        <v>1.8</v>
      </c>
    </row>
    <row r="44" spans="1:29" s="1" customFormat="1" ht="39" customHeight="1">
      <c r="A44" s="61" t="s">
        <v>10</v>
      </c>
      <c r="B44" s="30" t="s">
        <v>1</v>
      </c>
      <c r="C44" s="23"/>
      <c r="D44" s="16" t="e">
        <f>#REF!-C44</f>
        <v>#REF!</v>
      </c>
      <c r="E44" s="9">
        <f>SUM(E45:E52)</f>
        <v>130461.7</v>
      </c>
      <c r="F44" s="9"/>
      <c r="G44" s="9">
        <v>0</v>
      </c>
      <c r="H44" s="9" t="e">
        <f>H45+H46+H47+H48+H49+H50+#REF!+H51+H52</f>
        <v>#REF!</v>
      </c>
      <c r="I44" s="31" t="e">
        <f>I45+I46+I47+I48+I49+I50+#REF!+I51+I52</f>
        <v>#REF!</v>
      </c>
      <c r="J44" s="31" t="e">
        <f>J45+J46+J47+J48+J49+J50+#REF!+J51+J52</f>
        <v>#REF!</v>
      </c>
      <c r="K44" s="31" t="e">
        <f>K45+K46+K47+K48+K49+K50+#REF!+K51+K52</f>
        <v>#REF!</v>
      </c>
      <c r="L44" s="31" t="e">
        <f>L45+L46+L47+L48+L49+L50+#REF!+L51+L52</f>
        <v>#REF!</v>
      </c>
      <c r="M44" s="31" t="e">
        <f>M45+M46+M47+M48+M49+M50+#REF!+M51+M52</f>
        <v>#REF!</v>
      </c>
      <c r="N44" s="31" t="e">
        <f>N45+N46+N47+N48+N49+N50+#REF!+N51+N52</f>
        <v>#REF!</v>
      </c>
      <c r="O44" s="31">
        <f t="shared" ref="O44:W44" si="16">SUM(O45:O52)</f>
        <v>5258</v>
      </c>
      <c r="P44" s="31">
        <f t="shared" si="16"/>
        <v>147072.9</v>
      </c>
      <c r="Q44" s="31">
        <f t="shared" si="16"/>
        <v>0</v>
      </c>
      <c r="R44" s="31">
        <f t="shared" si="16"/>
        <v>0</v>
      </c>
      <c r="S44" s="31">
        <f t="shared" si="16"/>
        <v>147072.9</v>
      </c>
      <c r="T44" s="31">
        <f t="shared" si="16"/>
        <v>0</v>
      </c>
      <c r="U44" s="31">
        <f t="shared" si="16"/>
        <v>10160</v>
      </c>
      <c r="V44" s="31">
        <f t="shared" si="2"/>
        <v>10160</v>
      </c>
      <c r="W44" s="31">
        <f t="shared" si="16"/>
        <v>171376.4</v>
      </c>
      <c r="X44" s="26">
        <f>X45+X46+X47+X48+X49+X50+X51+X52</f>
        <v>817</v>
      </c>
      <c r="Y44" s="33">
        <f>SUM(Y45:Y52)</f>
        <v>172193.4</v>
      </c>
      <c r="Z44" s="34">
        <v>0</v>
      </c>
      <c r="AA44" s="48">
        <f>AA45+AA46+AA47+AA48+AA49+AA50+AA51+AA52</f>
        <v>183568.7</v>
      </c>
      <c r="AB44" s="47">
        <f>AB45+AB46+AB47+AB48+AB49+AB50+AB51+AB52+AB54</f>
        <v>7299</v>
      </c>
      <c r="AC44" s="47">
        <f t="shared" si="5"/>
        <v>190867.7</v>
      </c>
    </row>
    <row r="45" spans="1:29" ht="39" customHeight="1">
      <c r="A45" s="61"/>
      <c r="B45" s="51" t="s">
        <v>43</v>
      </c>
      <c r="C45" s="23"/>
      <c r="D45" s="16" t="e">
        <f>#REF!-C45</f>
        <v>#REF!</v>
      </c>
      <c r="E45" s="9">
        <v>939.7</v>
      </c>
      <c r="F45" s="9"/>
      <c r="G45" s="9">
        <v>0</v>
      </c>
      <c r="H45" s="10"/>
      <c r="I45" s="31">
        <v>1099.9000000000001</v>
      </c>
      <c r="J45" s="9"/>
      <c r="K45" s="9"/>
      <c r="L45" s="9"/>
      <c r="M45" s="9"/>
      <c r="N45" s="9"/>
      <c r="O45" s="31"/>
      <c r="P45" s="31">
        <f t="shared" si="1"/>
        <v>1099.9000000000001</v>
      </c>
      <c r="Q45" s="32"/>
      <c r="R45" s="9">
        <v>0</v>
      </c>
      <c r="S45" s="31">
        <f t="shared" si="4"/>
        <v>1099.9000000000001</v>
      </c>
      <c r="T45" s="8"/>
      <c r="U45" s="9">
        <v>0</v>
      </c>
      <c r="V45" s="31">
        <f t="shared" si="2"/>
        <v>0</v>
      </c>
      <c r="W45" s="31">
        <v>1203.4000000000001</v>
      </c>
      <c r="X45" s="26">
        <v>0</v>
      </c>
      <c r="Y45" s="33">
        <f t="shared" si="3"/>
        <v>1203.4000000000001</v>
      </c>
      <c r="Z45" s="34">
        <v>0</v>
      </c>
      <c r="AA45" s="48">
        <v>1074.7</v>
      </c>
      <c r="AB45" s="47">
        <v>0</v>
      </c>
      <c r="AC45" s="47">
        <f t="shared" si="5"/>
        <v>1074.7</v>
      </c>
    </row>
    <row r="46" spans="1:29" ht="60" customHeight="1">
      <c r="A46" s="41"/>
      <c r="B46" s="62" t="s">
        <v>26</v>
      </c>
      <c r="C46" s="23"/>
      <c r="D46" s="16"/>
      <c r="E46" s="9">
        <v>51</v>
      </c>
      <c r="F46" s="9"/>
      <c r="G46" s="9">
        <v>0</v>
      </c>
      <c r="H46" s="10"/>
      <c r="I46" s="31">
        <v>34</v>
      </c>
      <c r="J46" s="9"/>
      <c r="K46" s="9"/>
      <c r="L46" s="9"/>
      <c r="M46" s="9"/>
      <c r="N46" s="9"/>
      <c r="O46" s="31">
        <v>15</v>
      </c>
      <c r="P46" s="31">
        <f t="shared" si="1"/>
        <v>49</v>
      </c>
      <c r="Q46" s="32"/>
      <c r="R46" s="9">
        <v>0</v>
      </c>
      <c r="S46" s="31">
        <f t="shared" si="4"/>
        <v>49</v>
      </c>
      <c r="T46" s="8"/>
      <c r="U46" s="9">
        <v>0</v>
      </c>
      <c r="V46" s="31">
        <f t="shared" si="2"/>
        <v>0</v>
      </c>
      <c r="W46" s="31">
        <f t="shared" ref="W46" si="17">S46+U46</f>
        <v>49</v>
      </c>
      <c r="X46" s="26">
        <v>0</v>
      </c>
      <c r="Y46" s="33">
        <f t="shared" si="3"/>
        <v>49</v>
      </c>
      <c r="Z46" s="34">
        <v>0</v>
      </c>
      <c r="AA46" s="48">
        <v>148</v>
      </c>
      <c r="AB46" s="47">
        <v>0</v>
      </c>
      <c r="AC46" s="47">
        <f t="shared" si="5"/>
        <v>148</v>
      </c>
    </row>
    <row r="47" spans="1:29" ht="135" customHeight="1">
      <c r="A47" s="61"/>
      <c r="B47" s="63" t="s">
        <v>44</v>
      </c>
      <c r="C47" s="23"/>
      <c r="D47" s="16" t="e">
        <f>#REF!-C47</f>
        <v>#REF!</v>
      </c>
      <c r="E47" s="9">
        <v>95764</v>
      </c>
      <c r="F47" s="9"/>
      <c r="G47" s="9">
        <v>0</v>
      </c>
      <c r="H47" s="10"/>
      <c r="I47" s="31">
        <v>106143</v>
      </c>
      <c r="J47" s="9"/>
      <c r="K47" s="9"/>
      <c r="L47" s="9"/>
      <c r="M47" s="9"/>
      <c r="N47" s="9"/>
      <c r="O47" s="31">
        <v>4489</v>
      </c>
      <c r="P47" s="31">
        <f t="shared" si="1"/>
        <v>110632</v>
      </c>
      <c r="Q47" s="32"/>
      <c r="R47" s="9">
        <v>0</v>
      </c>
      <c r="S47" s="31">
        <f t="shared" si="4"/>
        <v>110632</v>
      </c>
      <c r="T47" s="8"/>
      <c r="U47" s="45">
        <v>8122</v>
      </c>
      <c r="V47" s="31">
        <f t="shared" si="2"/>
        <v>8122</v>
      </c>
      <c r="W47" s="31">
        <v>130003</v>
      </c>
      <c r="X47" s="26">
        <v>0</v>
      </c>
      <c r="Y47" s="33">
        <f t="shared" si="3"/>
        <v>130003</v>
      </c>
      <c r="Z47" s="34">
        <v>0</v>
      </c>
      <c r="AA47" s="48">
        <v>141370</v>
      </c>
      <c r="AB47" s="47">
        <v>6638</v>
      </c>
      <c r="AC47" s="47">
        <f t="shared" si="5"/>
        <v>148008</v>
      </c>
    </row>
    <row r="48" spans="1:29" ht="78" customHeight="1">
      <c r="A48" s="61"/>
      <c r="B48" s="60" t="s">
        <v>27</v>
      </c>
      <c r="C48" s="23"/>
      <c r="D48" s="16" t="e">
        <f>#REF!-C48</f>
        <v>#REF!</v>
      </c>
      <c r="E48" s="9">
        <v>22390</v>
      </c>
      <c r="F48" s="9"/>
      <c r="G48" s="9">
        <v>0</v>
      </c>
      <c r="H48" s="10"/>
      <c r="I48" s="31">
        <v>23026</v>
      </c>
      <c r="J48" s="9"/>
      <c r="K48" s="9"/>
      <c r="L48" s="9"/>
      <c r="M48" s="9"/>
      <c r="N48" s="9"/>
      <c r="O48" s="31">
        <v>754</v>
      </c>
      <c r="P48" s="31">
        <f t="shared" si="1"/>
        <v>23780</v>
      </c>
      <c r="Q48" s="32"/>
      <c r="R48" s="9">
        <v>0</v>
      </c>
      <c r="S48" s="31">
        <f t="shared" si="4"/>
        <v>23780</v>
      </c>
      <c r="T48" s="8"/>
      <c r="U48" s="45">
        <v>1550</v>
      </c>
      <c r="V48" s="31">
        <f t="shared" si="2"/>
        <v>1550</v>
      </c>
      <c r="W48" s="31">
        <v>27616</v>
      </c>
      <c r="X48" s="26">
        <v>817</v>
      </c>
      <c r="Y48" s="33">
        <f t="shared" si="3"/>
        <v>28433</v>
      </c>
      <c r="Z48" s="34">
        <v>0</v>
      </c>
      <c r="AA48" s="48">
        <v>28166</v>
      </c>
      <c r="AB48" s="47">
        <v>661</v>
      </c>
      <c r="AC48" s="47">
        <f t="shared" si="5"/>
        <v>28827</v>
      </c>
    </row>
    <row r="49" spans="1:29" ht="99" customHeight="1">
      <c r="A49" s="61"/>
      <c r="B49" s="30" t="s">
        <v>28</v>
      </c>
      <c r="C49" s="23"/>
      <c r="D49" s="16" t="e">
        <f>#REF!-C49</f>
        <v>#REF!</v>
      </c>
      <c r="E49" s="9">
        <v>552</v>
      </c>
      <c r="F49" s="9"/>
      <c r="G49" s="9">
        <v>0</v>
      </c>
      <c r="H49" s="10"/>
      <c r="I49" s="31">
        <v>636</v>
      </c>
      <c r="J49" s="9"/>
      <c r="K49" s="9"/>
      <c r="L49" s="9"/>
      <c r="M49" s="9"/>
      <c r="N49" s="9"/>
      <c r="O49" s="31"/>
      <c r="P49" s="31">
        <f t="shared" si="1"/>
        <v>636</v>
      </c>
      <c r="Q49" s="32"/>
      <c r="R49" s="9">
        <v>0</v>
      </c>
      <c r="S49" s="31">
        <f t="shared" si="4"/>
        <v>636</v>
      </c>
      <c r="T49" s="8"/>
      <c r="U49" s="45">
        <v>28</v>
      </c>
      <c r="V49" s="31">
        <f t="shared" si="2"/>
        <v>28</v>
      </c>
      <c r="W49" s="31">
        <v>724</v>
      </c>
      <c r="X49" s="26">
        <v>0</v>
      </c>
      <c r="Y49" s="33">
        <f t="shared" si="3"/>
        <v>724</v>
      </c>
      <c r="Z49" s="34">
        <v>0</v>
      </c>
      <c r="AA49" s="48">
        <v>1060</v>
      </c>
      <c r="AB49" s="47">
        <v>0</v>
      </c>
      <c r="AC49" s="47">
        <f t="shared" si="5"/>
        <v>1060</v>
      </c>
    </row>
    <row r="50" spans="1:29" ht="67.5" customHeight="1">
      <c r="A50" s="61"/>
      <c r="B50" s="30" t="s">
        <v>30</v>
      </c>
      <c r="C50" s="23"/>
      <c r="D50" s="16" t="e">
        <f>#REF!-C50</f>
        <v>#REF!</v>
      </c>
      <c r="E50" s="9">
        <v>209</v>
      </c>
      <c r="F50" s="9"/>
      <c r="G50" s="9">
        <v>0</v>
      </c>
      <c r="H50" s="10"/>
      <c r="I50" s="31">
        <v>267</v>
      </c>
      <c r="J50" s="9"/>
      <c r="K50" s="9"/>
      <c r="L50" s="9"/>
      <c r="M50" s="9"/>
      <c r="N50" s="9"/>
      <c r="O50" s="31"/>
      <c r="P50" s="31">
        <f t="shared" si="1"/>
        <v>267</v>
      </c>
      <c r="Q50" s="32"/>
      <c r="R50" s="9">
        <v>0</v>
      </c>
      <c r="S50" s="31">
        <f t="shared" si="4"/>
        <v>267</v>
      </c>
      <c r="T50" s="8"/>
      <c r="U50" s="45">
        <v>13</v>
      </c>
      <c r="V50" s="31">
        <f t="shared" si="2"/>
        <v>13</v>
      </c>
      <c r="W50" s="31">
        <v>304</v>
      </c>
      <c r="X50" s="26">
        <v>0</v>
      </c>
      <c r="Y50" s="33">
        <f t="shared" si="3"/>
        <v>304</v>
      </c>
      <c r="Z50" s="34">
        <v>0</v>
      </c>
      <c r="AA50" s="48">
        <v>325</v>
      </c>
      <c r="AB50" s="47">
        <v>0</v>
      </c>
      <c r="AC50" s="47">
        <f t="shared" si="5"/>
        <v>325</v>
      </c>
    </row>
    <row r="51" spans="1:29" ht="140.25" customHeight="1">
      <c r="A51" s="59"/>
      <c r="B51" s="30" t="s">
        <v>45</v>
      </c>
      <c r="C51" s="23"/>
      <c r="D51" s="16" t="e">
        <f>#REF!-C51</f>
        <v>#REF!</v>
      </c>
      <c r="E51" s="9">
        <v>9429</v>
      </c>
      <c r="F51" s="9"/>
      <c r="G51" s="9">
        <v>0</v>
      </c>
      <c r="H51" s="10"/>
      <c r="I51" s="31">
        <v>9457</v>
      </c>
      <c r="J51" s="9"/>
      <c r="K51" s="9"/>
      <c r="L51" s="9"/>
      <c r="M51" s="9"/>
      <c r="N51" s="9"/>
      <c r="O51" s="31"/>
      <c r="P51" s="31">
        <f t="shared" si="1"/>
        <v>9457</v>
      </c>
      <c r="Q51" s="32"/>
      <c r="R51" s="9">
        <v>0</v>
      </c>
      <c r="S51" s="31">
        <f t="shared" si="4"/>
        <v>9457</v>
      </c>
      <c r="T51" s="8"/>
      <c r="U51" s="45">
        <v>447</v>
      </c>
      <c r="V51" s="31">
        <f t="shared" si="2"/>
        <v>447</v>
      </c>
      <c r="W51" s="31">
        <v>10685</v>
      </c>
      <c r="X51" s="26">
        <v>0</v>
      </c>
      <c r="Y51" s="33">
        <f t="shared" si="3"/>
        <v>10685</v>
      </c>
      <c r="Z51" s="34">
        <v>0</v>
      </c>
      <c r="AA51" s="48">
        <v>10754</v>
      </c>
      <c r="AB51" s="47">
        <v>0</v>
      </c>
      <c r="AC51" s="47">
        <f t="shared" si="5"/>
        <v>10754</v>
      </c>
    </row>
    <row r="52" spans="1:29" ht="81" customHeight="1">
      <c r="A52" s="59"/>
      <c r="B52" s="30" t="s">
        <v>29</v>
      </c>
      <c r="C52" s="23"/>
      <c r="D52" s="16" t="e">
        <f>#REF!-C52</f>
        <v>#REF!</v>
      </c>
      <c r="E52" s="9">
        <v>1127</v>
      </c>
      <c r="F52" s="9"/>
      <c r="G52" s="9">
        <v>0</v>
      </c>
      <c r="H52" s="10"/>
      <c r="I52" s="31">
        <v>1152</v>
      </c>
      <c r="J52" s="9"/>
      <c r="K52" s="9"/>
      <c r="L52" s="9"/>
      <c r="M52" s="9"/>
      <c r="N52" s="9"/>
      <c r="O52" s="31"/>
      <c r="P52" s="31">
        <f t="shared" si="1"/>
        <v>1152</v>
      </c>
      <c r="Q52" s="32"/>
      <c r="R52" s="9">
        <v>0</v>
      </c>
      <c r="S52" s="31">
        <f t="shared" si="4"/>
        <v>1152</v>
      </c>
      <c r="T52" s="8"/>
      <c r="U52" s="9">
        <v>0</v>
      </c>
      <c r="V52" s="31">
        <f t="shared" si="2"/>
        <v>0</v>
      </c>
      <c r="W52" s="31">
        <v>792</v>
      </c>
      <c r="X52" s="26">
        <v>0</v>
      </c>
      <c r="Y52" s="33">
        <f t="shared" si="3"/>
        <v>792</v>
      </c>
      <c r="Z52" s="34">
        <v>0</v>
      </c>
      <c r="AA52" s="48">
        <v>671</v>
      </c>
      <c r="AB52" s="47">
        <v>0</v>
      </c>
      <c r="AC52" s="47">
        <f t="shared" si="5"/>
        <v>671</v>
      </c>
    </row>
    <row r="53" spans="1:29" ht="103.5" customHeight="1">
      <c r="A53" s="59" t="s">
        <v>13</v>
      </c>
      <c r="B53" s="30" t="s">
        <v>46</v>
      </c>
      <c r="C53" s="23"/>
      <c r="D53" s="16"/>
      <c r="E53" s="9">
        <v>0.6</v>
      </c>
      <c r="F53" s="9"/>
      <c r="G53" s="9">
        <v>0</v>
      </c>
      <c r="H53" s="10"/>
      <c r="I53" s="31">
        <v>2.2000000000000002</v>
      </c>
      <c r="J53" s="9"/>
      <c r="K53" s="9"/>
      <c r="L53" s="9"/>
      <c r="M53" s="9"/>
      <c r="N53" s="9"/>
      <c r="O53" s="31"/>
      <c r="P53" s="31">
        <f t="shared" si="1"/>
        <v>2.2000000000000002</v>
      </c>
      <c r="Q53" s="32"/>
      <c r="R53" s="9">
        <v>0</v>
      </c>
      <c r="S53" s="31">
        <f t="shared" si="4"/>
        <v>2.2000000000000002</v>
      </c>
      <c r="T53" s="8"/>
      <c r="U53" s="9">
        <v>0</v>
      </c>
      <c r="V53" s="31">
        <f t="shared" si="2"/>
        <v>0</v>
      </c>
      <c r="W53" s="31">
        <v>2.6</v>
      </c>
      <c r="X53" s="26">
        <v>0</v>
      </c>
      <c r="Y53" s="33">
        <f t="shared" si="3"/>
        <v>2.6</v>
      </c>
      <c r="Z53" s="34">
        <v>0</v>
      </c>
      <c r="AA53" s="48">
        <v>3</v>
      </c>
      <c r="AB53" s="47">
        <v>0</v>
      </c>
      <c r="AC53" s="47">
        <f t="shared" si="5"/>
        <v>3</v>
      </c>
    </row>
    <row r="54" spans="1:29" ht="136.5" customHeight="1">
      <c r="A54" s="59" t="s">
        <v>15</v>
      </c>
      <c r="B54" s="30" t="s">
        <v>47</v>
      </c>
      <c r="C54" s="23"/>
      <c r="D54" s="16"/>
      <c r="E54" s="9">
        <v>10960</v>
      </c>
      <c r="F54" s="9"/>
      <c r="G54" s="9">
        <v>0</v>
      </c>
      <c r="H54" s="10"/>
      <c r="I54" s="31">
        <v>10691</v>
      </c>
      <c r="J54" s="9"/>
      <c r="K54" s="9"/>
      <c r="L54" s="9"/>
      <c r="M54" s="9"/>
      <c r="N54" s="9"/>
      <c r="O54" s="31"/>
      <c r="P54" s="31">
        <f t="shared" si="1"/>
        <v>10691</v>
      </c>
      <c r="Q54" s="32"/>
      <c r="R54" s="9">
        <v>0</v>
      </c>
      <c r="S54" s="31">
        <f t="shared" si="4"/>
        <v>10691</v>
      </c>
      <c r="T54" s="8"/>
      <c r="U54" s="9">
        <v>0</v>
      </c>
      <c r="V54" s="31">
        <f t="shared" si="2"/>
        <v>0</v>
      </c>
      <c r="W54" s="31">
        <v>10960</v>
      </c>
      <c r="X54" s="26">
        <v>0</v>
      </c>
      <c r="Y54" s="33">
        <f t="shared" si="3"/>
        <v>10960</v>
      </c>
      <c r="Z54" s="34">
        <v>0</v>
      </c>
      <c r="AA54" s="48">
        <v>10646</v>
      </c>
      <c r="AB54" s="47">
        <v>0</v>
      </c>
      <c r="AC54" s="47">
        <f t="shared" si="5"/>
        <v>10646</v>
      </c>
    </row>
    <row r="55" spans="1:29" ht="33" customHeight="1">
      <c r="A55" s="64" t="s">
        <v>51</v>
      </c>
      <c r="B55" s="65" t="s">
        <v>52</v>
      </c>
      <c r="C55" s="65" t="s">
        <v>52</v>
      </c>
      <c r="D55" s="65" t="s">
        <v>52</v>
      </c>
      <c r="E55" s="65" t="s">
        <v>52</v>
      </c>
      <c r="F55" s="65" t="s">
        <v>52</v>
      </c>
      <c r="G55" s="65" t="s">
        <v>52</v>
      </c>
      <c r="H55" s="65" t="s">
        <v>52</v>
      </c>
      <c r="I55" s="65" t="s">
        <v>52</v>
      </c>
      <c r="J55" s="65" t="s">
        <v>52</v>
      </c>
      <c r="K55" s="65" t="s">
        <v>52</v>
      </c>
      <c r="L55" s="65" t="s">
        <v>52</v>
      </c>
      <c r="M55" s="65" t="s">
        <v>52</v>
      </c>
      <c r="N55" s="65" t="s">
        <v>52</v>
      </c>
      <c r="O55" s="65" t="s">
        <v>52</v>
      </c>
      <c r="P55" s="65" t="s">
        <v>52</v>
      </c>
      <c r="Q55" s="65" t="s">
        <v>52</v>
      </c>
      <c r="R55" s="65" t="s">
        <v>52</v>
      </c>
      <c r="S55" s="65" t="s">
        <v>52</v>
      </c>
      <c r="T55" s="65" t="s">
        <v>52</v>
      </c>
      <c r="U55" s="65" t="s">
        <v>52</v>
      </c>
      <c r="V55" s="65" t="s">
        <v>52</v>
      </c>
      <c r="W55" s="66">
        <v>6022</v>
      </c>
      <c r="X55" s="21">
        <v>0</v>
      </c>
      <c r="Y55" s="27">
        <f t="shared" si="3"/>
        <v>6022</v>
      </c>
      <c r="Z55" s="58">
        <v>0</v>
      </c>
      <c r="AA55" s="81">
        <f>AA56</f>
        <v>4563</v>
      </c>
      <c r="AB55" s="37">
        <v>0</v>
      </c>
      <c r="AC55" s="37">
        <f t="shared" si="5"/>
        <v>4563</v>
      </c>
    </row>
    <row r="56" spans="1:29" ht="59.25" customHeight="1">
      <c r="A56" s="67" t="s">
        <v>53</v>
      </c>
      <c r="B56" s="60" t="s">
        <v>54</v>
      </c>
      <c r="C56" s="60" t="s">
        <v>54</v>
      </c>
      <c r="D56" s="60" t="s">
        <v>54</v>
      </c>
      <c r="E56" s="60" t="s">
        <v>54</v>
      </c>
      <c r="F56" s="60" t="s">
        <v>54</v>
      </c>
      <c r="G56" s="60" t="s">
        <v>54</v>
      </c>
      <c r="H56" s="60" t="s">
        <v>54</v>
      </c>
      <c r="I56" s="60" t="s">
        <v>54</v>
      </c>
      <c r="J56" s="60" t="s">
        <v>54</v>
      </c>
      <c r="K56" s="60" t="s">
        <v>54</v>
      </c>
      <c r="L56" s="60" t="s">
        <v>54</v>
      </c>
      <c r="M56" s="60" t="s">
        <v>54</v>
      </c>
      <c r="N56" s="60" t="s">
        <v>54</v>
      </c>
      <c r="O56" s="60" t="s">
        <v>54</v>
      </c>
      <c r="P56" s="60" t="s">
        <v>54</v>
      </c>
      <c r="Q56" s="60" t="s">
        <v>54</v>
      </c>
      <c r="R56" s="60" t="s">
        <v>54</v>
      </c>
      <c r="S56" s="60" t="s">
        <v>54</v>
      </c>
      <c r="T56" s="60" t="s">
        <v>54</v>
      </c>
      <c r="U56" s="60" t="s">
        <v>54</v>
      </c>
      <c r="V56" s="60" t="s">
        <v>54</v>
      </c>
      <c r="W56" s="68">
        <v>6022</v>
      </c>
      <c r="X56" s="26">
        <v>0</v>
      </c>
      <c r="Y56" s="33">
        <f t="shared" si="3"/>
        <v>6022</v>
      </c>
      <c r="Z56" s="34">
        <v>0</v>
      </c>
      <c r="AA56" s="48">
        <v>4563</v>
      </c>
      <c r="AB56" s="47">
        <v>0</v>
      </c>
      <c r="AC56" s="47">
        <f t="shared" si="5"/>
        <v>4563</v>
      </c>
    </row>
  </sheetData>
  <mergeCells count="6">
    <mergeCell ref="A17:A18"/>
    <mergeCell ref="A1:W1"/>
    <mergeCell ref="A3:Y3"/>
    <mergeCell ref="AA1:AC1"/>
    <mergeCell ref="A2:AC2"/>
    <mergeCell ref="AA3:AC3"/>
  </mergeCells>
  <phoneticPr fontId="1" type="noConversion"/>
  <pageMargins left="0.47244094488188981" right="0.19685039370078741" top="0.59055118110236227" bottom="0.19685039370078741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Усть-Калманский райфинкомитет</dc:creator>
  <cp:lastModifiedBy>adm-17</cp:lastModifiedBy>
  <cp:lastPrinted>2024-04-12T09:32:28Z</cp:lastPrinted>
  <dcterms:created xsi:type="dcterms:W3CDTF">2005-02-07T03:21:36Z</dcterms:created>
  <dcterms:modified xsi:type="dcterms:W3CDTF">2024-04-12T09:32:31Z</dcterms:modified>
</cp:coreProperties>
</file>